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https://kwbwealthmanagers-my.sharepoint.com/personal/mike_kwbwealth_com/Documents/Desktop/"/>
    </mc:Choice>
  </mc:AlternateContent>
  <xr:revisionPtr revIDLastSave="30" documentId="8_{084482B2-9D30-40E5-9274-0E57B3DD459B}" xr6:coauthVersionLast="47" xr6:coauthVersionMax="47" xr10:uidLastSave="{FF78E731-91BC-42DD-8B67-DCEEBEDFEB3C}"/>
  <bookViews>
    <workbookView xWindow="-120" yWindow="-120" windowWidth="29040" windowHeight="15720" xr2:uid="{00000000-000D-0000-FFFF-FFFF00000000}"/>
  </bookViews>
  <sheets>
    <sheet name="Form 1040" sheetId="2" r:id="rId1"/>
    <sheet name="Calc &amp; Withholding" sheetId="11" r:id="rId2"/>
    <sheet name="Social Security" sheetId="14" r:id="rId3"/>
    <sheet name="Medicare" sheetId="13" r:id="rId4"/>
    <sheet name="Line--44 Qual Div" sheetId="7" r:id="rId5"/>
    <sheet name="CA Taxable income" sheetId="10" r:id="rId6"/>
    <sheet name="CA State Tax" sheetId="4" r:id="rId7"/>
    <sheet name="Standard Deduction" sheetId="9" r:id="rId8"/>
  </sheets>
  <definedNames>
    <definedName name="_xlnm.Print_Area" localSheetId="0">'Form 1040'!$A$1:$M$66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9" i="2" l="1"/>
  <c r="J11" i="11"/>
  <c r="N11" i="11" s="1"/>
  <c r="N17" i="11"/>
  <c r="N18" i="11"/>
  <c r="N19" i="11"/>
  <c r="L17" i="11"/>
  <c r="L18" i="11"/>
  <c r="L19" i="11"/>
  <c r="J14" i="11"/>
  <c r="L14" i="11" s="1"/>
  <c r="J13" i="11"/>
  <c r="L13" i="11" s="1"/>
  <c r="J12" i="11"/>
  <c r="L12" i="11" s="1"/>
  <c r="M17" i="2"/>
  <c r="J16" i="11"/>
  <c r="N16" i="11" s="1"/>
  <c r="J15" i="11"/>
  <c r="N15" i="11" s="1"/>
  <c r="J10" i="11"/>
  <c r="N10" i="11" s="1"/>
  <c r="J9" i="11"/>
  <c r="N9" i="11" s="1"/>
  <c r="J8" i="11"/>
  <c r="N8" i="11" s="1"/>
  <c r="J7" i="11"/>
  <c r="N7" i="11" s="1"/>
  <c r="J6" i="11"/>
  <c r="L6" i="11" s="1"/>
  <c r="J5" i="11"/>
  <c r="N5" i="11" s="1"/>
  <c r="M24" i="2"/>
  <c r="N14" i="11" l="1"/>
  <c r="L11" i="11"/>
  <c r="L16" i="11"/>
  <c r="L10" i="11"/>
  <c r="L9" i="11"/>
  <c r="L8" i="11"/>
  <c r="L7" i="11"/>
  <c r="L15" i="11"/>
  <c r="L5" i="11"/>
  <c r="N12" i="11"/>
  <c r="N13" i="11"/>
  <c r="N6" i="11"/>
  <c r="U44" i="2"/>
  <c r="S43" i="2"/>
  <c r="V44" i="2" s="1"/>
  <c r="N21" i="11" l="1"/>
  <c r="M56" i="2" s="1"/>
  <c r="L21" i="11"/>
  <c r="M55" i="2" s="1"/>
  <c r="V45" i="2"/>
  <c r="G10" i="13"/>
  <c r="C10" i="13"/>
  <c r="E7" i="13"/>
  <c r="E8" i="13"/>
  <c r="E9" i="13"/>
  <c r="E6" i="13"/>
  <c r="A9" i="13"/>
  <c r="A7" i="13"/>
  <c r="A8" i="13"/>
  <c r="A6" i="13"/>
  <c r="X67" i="2" l="1"/>
  <c r="X66" i="2"/>
  <c r="X65" i="2"/>
  <c r="X64" i="2"/>
  <c r="X63" i="2"/>
  <c r="X62" i="2"/>
  <c r="X61" i="2"/>
  <c r="X58" i="2"/>
  <c r="X57" i="2"/>
  <c r="X56" i="2"/>
  <c r="X55" i="2"/>
  <c r="X54" i="2"/>
  <c r="X53" i="2"/>
  <c r="X52" i="2"/>
  <c r="L51" i="2" l="1"/>
  <c r="J30" i="14"/>
  <c r="J18" i="14"/>
  <c r="J12" i="14"/>
  <c r="J10" i="14"/>
  <c r="H21" i="2" l="1"/>
  <c r="H6" i="14" l="1"/>
  <c r="D10" i="4"/>
  <c r="D23" i="4"/>
  <c r="J38" i="14" l="1"/>
  <c r="J8" i="14"/>
  <c r="S52" i="2"/>
  <c r="B16" i="4" l="1"/>
  <c r="E17" i="4" s="1"/>
  <c r="U53" i="2"/>
  <c r="U54" i="2"/>
  <c r="U55" i="2"/>
  <c r="U56" i="2"/>
  <c r="U57" i="2"/>
  <c r="V53" i="2"/>
  <c r="V54" i="2" l="1"/>
  <c r="V55" i="2" s="1"/>
  <c r="V56" i="2" s="1"/>
  <c r="V57" i="2" s="1"/>
  <c r="V58" i="2" s="1"/>
  <c r="C15" i="13"/>
  <c r="D31" i="4" l="1"/>
  <c r="D32" i="4"/>
  <c r="D33" i="4"/>
  <c r="D34" i="4"/>
  <c r="D35" i="4"/>
  <c r="D36" i="4"/>
  <c r="D30" i="4"/>
  <c r="B29" i="4"/>
  <c r="D18" i="4"/>
  <c r="D19" i="4"/>
  <c r="D20" i="4"/>
  <c r="D21" i="4"/>
  <c r="D22" i="4"/>
  <c r="D17" i="4"/>
  <c r="E18" i="4" s="1"/>
  <c r="D5" i="4"/>
  <c r="D6" i="4"/>
  <c r="D7" i="4"/>
  <c r="D8" i="4"/>
  <c r="D9" i="4"/>
  <c r="D4" i="4"/>
  <c r="B3" i="4"/>
  <c r="E4" i="4" s="1"/>
  <c r="U63" i="2"/>
  <c r="U64" i="2"/>
  <c r="U65" i="2"/>
  <c r="U66" i="2"/>
  <c r="U62" i="2"/>
  <c r="S61" i="2"/>
  <c r="V62" i="2" s="1"/>
  <c r="U46" i="2"/>
  <c r="U45" i="2"/>
  <c r="U47" i="2"/>
  <c r="U48" i="2"/>
  <c r="E5" i="4" l="1"/>
  <c r="E6" i="4" s="1"/>
  <c r="E7" i="4" s="1"/>
  <c r="E8" i="4" s="1"/>
  <c r="E9" i="4" s="1"/>
  <c r="E10" i="4" s="1"/>
  <c r="E11" i="4" s="1"/>
  <c r="E30" i="4"/>
  <c r="V63" i="2"/>
  <c r="V64" i="2" s="1"/>
  <c r="V65" i="2" s="1"/>
  <c r="V66" i="2" s="1"/>
  <c r="V67" i="2" s="1"/>
  <c r="V46" i="2"/>
  <c r="V47" i="2" s="1"/>
  <c r="V48" i="2" s="1"/>
  <c r="V49" i="2" s="1"/>
  <c r="E19" i="4"/>
  <c r="E20" i="4" s="1"/>
  <c r="E21" i="4" s="1"/>
  <c r="E22" i="4" s="1"/>
  <c r="E23" i="4" s="1"/>
  <c r="E24" i="4" s="1"/>
  <c r="E6" i="10"/>
  <c r="D6" i="10"/>
  <c r="B4" i="10"/>
  <c r="I18" i="10" s="1"/>
  <c r="J18" i="10" s="1"/>
  <c r="H18" i="10" s="1"/>
  <c r="B2" i="10"/>
  <c r="I10" i="10" s="1"/>
  <c r="B10" i="10" s="1"/>
  <c r="E31" i="4" l="1"/>
  <c r="E32" i="4" s="1"/>
  <c r="E33" i="4" s="1"/>
  <c r="E34" i="4" s="1"/>
  <c r="E35" i="4" s="1"/>
  <c r="E36" i="4" s="1"/>
  <c r="E37" i="4" s="1"/>
  <c r="B6" i="10"/>
  <c r="H17" i="10" s="1"/>
  <c r="I16" i="10"/>
  <c r="H16" i="10" s="1"/>
  <c r="M16" i="2"/>
  <c r="H19" i="10" l="1"/>
  <c r="B18" i="10" s="1"/>
  <c r="J9" i="14"/>
  <c r="J11" i="14" s="1"/>
  <c r="L15" i="14" s="1"/>
  <c r="B20" i="9"/>
  <c r="B19" i="9"/>
  <c r="A16" i="9"/>
  <c r="C16" i="9" s="1"/>
  <c r="T23" i="7"/>
  <c r="V37" i="7" s="1"/>
  <c r="J13" i="7"/>
  <c r="J10" i="7"/>
  <c r="L45" i="2"/>
  <c r="L46" i="2"/>
  <c r="L41" i="2"/>
  <c r="C20" i="9" l="1"/>
  <c r="C19" i="9"/>
  <c r="B16" i="9"/>
  <c r="J17" i="14"/>
  <c r="L27" i="14" s="1"/>
  <c r="J29" i="14" s="1"/>
  <c r="T28" i="7"/>
  <c r="L24" i="7" s="1"/>
  <c r="J15" i="7"/>
  <c r="T21" i="7" s="1"/>
  <c r="L21" i="7" s="1"/>
  <c r="C10" i="9" l="1"/>
  <c r="G44" i="2"/>
  <c r="C11" i="9"/>
  <c r="G43" i="2"/>
  <c r="F42" i="2"/>
  <c r="J33" i="14"/>
  <c r="J34" i="14" s="1"/>
  <c r="J35" i="14" s="1"/>
  <c r="L30" i="14"/>
  <c r="J32" i="14" s="1"/>
  <c r="J36" i="14" s="1"/>
  <c r="B25" i="9" l="1"/>
  <c r="B24" i="9"/>
  <c r="J37" i="14"/>
  <c r="J39" i="14" s="1"/>
  <c r="M21" i="2" s="1"/>
  <c r="O26" i="2" l="1"/>
  <c r="M23" i="2"/>
  <c r="M39" i="2" s="1"/>
  <c r="M41" i="2" s="1"/>
  <c r="C13" i="13" l="1"/>
  <c r="B23" i="9" s="1"/>
  <c r="O47" i="2"/>
  <c r="B8" i="10"/>
  <c r="B14" i="10" s="1"/>
  <c r="M4" i="4" s="1"/>
  <c r="J11" i="4" s="1"/>
  <c r="M25" i="9" l="1"/>
  <c r="M26" i="9" s="1"/>
  <c r="M27" i="9" s="1"/>
  <c r="K25" i="9"/>
  <c r="K26" i="9" s="1"/>
  <c r="K27" i="9" s="1"/>
  <c r="L25" i="9"/>
  <c r="L26" i="9" s="1"/>
  <c r="J5" i="4"/>
  <c r="J18" i="4"/>
  <c r="J34" i="4"/>
  <c r="C38" i="4" s="1"/>
  <c r="C39" i="4" s="1"/>
  <c r="J8" i="4"/>
  <c r="J19" i="4"/>
  <c r="J37" i="4"/>
  <c r="J36" i="4"/>
  <c r="J32" i="4"/>
  <c r="J23" i="4"/>
  <c r="J31" i="4"/>
  <c r="J6" i="4"/>
  <c r="J29" i="4"/>
  <c r="D12" i="4"/>
  <c r="J35" i="4"/>
  <c r="J33" i="4"/>
  <c r="D38" i="4"/>
  <c r="J17" i="4"/>
  <c r="J30" i="4"/>
  <c r="J16" i="4"/>
  <c r="J4" i="4"/>
  <c r="D25" i="4"/>
  <c r="J20" i="4"/>
  <c r="J7" i="4"/>
  <c r="J10" i="4"/>
  <c r="J22" i="4"/>
  <c r="J21" i="4"/>
  <c r="J9" i="4"/>
  <c r="J24" i="4"/>
  <c r="G18" i="13"/>
  <c r="I18" i="13"/>
  <c r="L27" i="9" l="1"/>
  <c r="G24" i="9" s="1"/>
  <c r="C24" i="9" s="1"/>
  <c r="C25" i="4"/>
  <c r="C26" i="4" s="1"/>
  <c r="C12" i="4"/>
  <c r="C13" i="4" s="1"/>
  <c r="G58" i="2"/>
  <c r="G54" i="2"/>
  <c r="C25" i="9" l="1"/>
  <c r="B29" i="9" s="1"/>
  <c r="I43" i="2"/>
  <c r="M53" i="2"/>
  <c r="O63" i="2" s="1"/>
  <c r="G57" i="2" s="1"/>
  <c r="I44" i="2" l="1"/>
  <c r="O60" i="2"/>
  <c r="J59" i="2" s="1"/>
  <c r="C5" i="11"/>
  <c r="C15" i="11" s="1"/>
  <c r="M59" i="2" l="1"/>
  <c r="M42" i="2" l="1"/>
  <c r="M46" i="2" s="1"/>
  <c r="M51" i="2" s="1"/>
  <c r="AA63" i="2" s="1"/>
  <c r="AA57" i="2" l="1"/>
  <c r="AA44" i="2"/>
  <c r="AA55" i="2"/>
  <c r="AA62" i="2"/>
  <c r="AA56" i="2"/>
  <c r="U74" i="2"/>
  <c r="AA47" i="2"/>
  <c r="U72" i="2"/>
  <c r="AA65" i="2"/>
  <c r="AA64" i="2"/>
  <c r="L8" i="7"/>
  <c r="L31" i="7" s="1"/>
  <c r="U70" i="2"/>
  <c r="AA46" i="2"/>
  <c r="AA48" i="2"/>
  <c r="AA61" i="2"/>
  <c r="AA49" i="2"/>
  <c r="AA58" i="2"/>
  <c r="AA54" i="2"/>
  <c r="AA45" i="2"/>
  <c r="AA52" i="2"/>
  <c r="AA67" i="2"/>
  <c r="AA66" i="2"/>
  <c r="AA53" i="2"/>
  <c r="G53" i="2" l="1"/>
  <c r="T74" i="2"/>
  <c r="T41" i="7" s="1"/>
  <c r="T70" i="2"/>
  <c r="T39" i="7" s="1"/>
  <c r="T22" i="7"/>
  <c r="L22" i="7" s="1"/>
  <c r="T17" i="7" s="1"/>
  <c r="AC41" i="2" s="1"/>
  <c r="AC48" i="2" s="1"/>
  <c r="T72" i="2"/>
  <c r="T40" i="7" s="1"/>
  <c r="L27" i="7"/>
  <c r="P39" i="7" l="1"/>
  <c r="AC62" i="2"/>
  <c r="AC66" i="2"/>
  <c r="AC58" i="2"/>
  <c r="AC57" i="2"/>
  <c r="AC55" i="2"/>
  <c r="AC63" i="2"/>
  <c r="AC64" i="2"/>
  <c r="AA74" i="2" s="1"/>
  <c r="T37" i="7" s="1"/>
  <c r="AC47" i="2"/>
  <c r="AC56" i="2"/>
  <c r="AC67" i="2"/>
  <c r="L29" i="7"/>
  <c r="L30" i="7" s="1"/>
  <c r="L32" i="7" s="1"/>
  <c r="L33" i="7" s="1"/>
  <c r="T32" i="7" s="1"/>
  <c r="AC65" i="2"/>
  <c r="AC53" i="2"/>
  <c r="AC46" i="2"/>
  <c r="AC45" i="2"/>
  <c r="AA70" i="2" s="1"/>
  <c r="T35" i="7" s="1"/>
  <c r="AC54" i="2"/>
  <c r="AC49" i="2"/>
  <c r="AC44" i="2"/>
  <c r="AA72" i="2" l="1"/>
  <c r="T36" i="7" s="1"/>
  <c r="P35" i="7" s="1"/>
  <c r="V32" i="7"/>
  <c r="V38" i="7" s="1"/>
  <c r="P34" i="7" s="1"/>
  <c r="P38" i="7" l="1"/>
  <c r="P42" i="7" s="1"/>
  <c r="T44" i="7" s="1"/>
  <c r="AB42" i="2" s="1"/>
  <c r="AC70" i="2" s="1"/>
  <c r="Y70" i="2" s="1"/>
  <c r="AB74" i="2"/>
  <c r="Y74" i="2" s="1"/>
  <c r="AB72" i="2" l="1"/>
  <c r="Y72" i="2" s="1"/>
  <c r="M52" i="2" s="1"/>
  <c r="O59" i="2" s="1"/>
  <c r="C4" i="11" l="1"/>
  <c r="C14" i="11" s="1"/>
  <c r="C16" i="11" s="1"/>
  <c r="O62" i="2"/>
  <c r="G56" i="2" s="1"/>
  <c r="M58" i="2"/>
  <c r="I58" i="2"/>
</calcChain>
</file>

<file path=xl/sharedStrings.xml><?xml version="1.0" encoding="utf-8"?>
<sst xmlns="http://schemas.openxmlformats.org/spreadsheetml/2006/main" count="416" uniqueCount="187">
  <si>
    <t>File Status=</t>
  </si>
  <si>
    <t xml:space="preserve"># of Dependents: </t>
  </si>
  <si>
    <t>Client(s):</t>
  </si>
  <si>
    <t>Married Filing Jointly = M, Single = S, Head of Household = H</t>
  </si>
  <si>
    <t xml:space="preserve">Ages:  Client 1 </t>
  </si>
  <si>
    <t>Client 2</t>
  </si>
  <si>
    <t>Income</t>
  </si>
  <si>
    <t>8a</t>
  </si>
  <si>
    <t>b</t>
  </si>
  <si>
    <r>
      <t xml:space="preserve">Tax-exempt </t>
    </r>
    <r>
      <rPr>
        <sz val="8"/>
        <color theme="1"/>
        <rFont val="Times New Roman"/>
        <family val="1"/>
      </rPr>
      <t xml:space="preserve">interest. </t>
    </r>
    <r>
      <rPr>
        <b/>
        <sz val="8"/>
        <color theme="1"/>
        <rFont val="Times New Roman"/>
        <family val="1"/>
      </rPr>
      <t xml:space="preserve">Do not </t>
    </r>
    <r>
      <rPr>
        <sz val="8"/>
        <color theme="1"/>
        <rFont val="Times New Roman"/>
        <family val="1"/>
      </rPr>
      <t>include on line 8a</t>
    </r>
  </si>
  <si>
    <t>8b</t>
  </si>
  <si>
    <t>9a</t>
  </si>
  <si>
    <t>Pensions:</t>
  </si>
  <si>
    <t>Source:</t>
  </si>
  <si>
    <t>9b</t>
  </si>
  <si>
    <t>Multiple IRA Dist:</t>
  </si>
  <si>
    <t>IRA distributions</t>
  </si>
  <si>
    <t>15a</t>
  </si>
  <si>
    <t>15b</t>
  </si>
  <si>
    <t>Pension and annuities</t>
  </si>
  <si>
    <t>16a</t>
  </si>
  <si>
    <t>16b</t>
  </si>
  <si>
    <t>20a</t>
  </si>
  <si>
    <t>Social Security benefits</t>
  </si>
  <si>
    <t>20b</t>
  </si>
  <si>
    <t># of Mo</t>
  </si>
  <si>
    <t>Client 1's Monthly SS</t>
  </si>
  <si>
    <t>Client 2's Monthly SS</t>
  </si>
  <si>
    <t>Adjusted
Gross 
Income</t>
  </si>
  <si>
    <t>Taxable % of Social Security Benefits:</t>
  </si>
  <si>
    <t>31a</t>
  </si>
  <si>
    <t xml:space="preserve">Tax and 
Credits   
</t>
  </si>
  <si>
    <t>Married</t>
  </si>
  <si>
    <t>39a</t>
  </si>
  <si>
    <t>If Taxable income is:</t>
  </si>
  <si>
    <t>The Tax is:</t>
  </si>
  <si>
    <t>less than</t>
  </si>
  <si>
    <t>* taxable income</t>
  </si>
  <si>
    <t>between</t>
  </si>
  <si>
    <t>and</t>
  </si>
  <si>
    <t>+</t>
  </si>
  <si>
    <t>40a</t>
  </si>
  <si>
    <t>Subtract line 40a from line 38</t>
  </si>
  <si>
    <t># of Dependent Children:</t>
  </si>
  <si>
    <t>over</t>
  </si>
  <si>
    <t>Single</t>
  </si>
  <si>
    <t>This is your total Fed Tax:</t>
  </si>
  <si>
    <t>Fed Tax Bracket:</t>
  </si>
  <si>
    <t>CA State Tax:</t>
  </si>
  <si>
    <t>State Tax Bracket:</t>
  </si>
  <si>
    <t>Federal Tax withheld or applied:</t>
  </si>
  <si>
    <t>Effective Fed Bracket:</t>
  </si>
  <si>
    <t>State Tax Withheld or applied:</t>
  </si>
  <si>
    <t>Effective State Bracket:</t>
  </si>
  <si>
    <t>(2 years from now)</t>
  </si>
  <si>
    <t>Medicare Part B cost:</t>
  </si>
  <si>
    <t>Head of Household</t>
  </si>
  <si>
    <t xml:space="preserve">The tax illustrations provided by KWB are for illustrative purposes only--they utilize several assumptions and seek to provide as close of an estimate to your actual tax situation as possible. Please note that the amount of taxes you owe or are expected to have refunded to you as shown in this illustration may be more or less than your actual amounts come tax time. Your tax professional should be consulted when making important decisions with possible tax implications. </t>
  </si>
  <si>
    <t>Comments:</t>
  </si>
  <si>
    <t>Married:</t>
  </si>
  <si>
    <t>Tax=</t>
  </si>
  <si>
    <t>Tax if you have Qualified Dividends:</t>
  </si>
  <si>
    <t>Single:</t>
  </si>
  <si>
    <t>Head of Househould:</t>
  </si>
  <si>
    <t>Scenario 1</t>
  </si>
  <si>
    <t>Tax Withholdings</t>
  </si>
  <si>
    <t>Federal Taxes:</t>
  </si>
  <si>
    <t>Income Source:</t>
  </si>
  <si>
    <t>Amount:</t>
  </si>
  <si>
    <t>Federal (%):</t>
  </si>
  <si>
    <t>Fed ($)</t>
  </si>
  <si>
    <t>State (%):</t>
  </si>
  <si>
    <t>State ($):</t>
  </si>
  <si>
    <t>State Taxes:</t>
  </si>
  <si>
    <t>Wages</t>
  </si>
  <si>
    <t>IRA Dist. 1</t>
  </si>
  <si>
    <t>Scenario 2</t>
  </si>
  <si>
    <t>IRA Dist. 2</t>
  </si>
  <si>
    <t>IRA Dist. 3</t>
  </si>
  <si>
    <t>IRA Dist. 4</t>
  </si>
  <si>
    <t>IRA Dist. 5</t>
  </si>
  <si>
    <t>Pension 1</t>
  </si>
  <si>
    <t>Difference</t>
  </si>
  <si>
    <t>Pension 2</t>
  </si>
  <si>
    <t>Pension 3</t>
  </si>
  <si>
    <t>SS Client 1</t>
  </si>
  <si>
    <t>SS Client 2</t>
  </si>
  <si>
    <t>Total Taxes:</t>
  </si>
  <si>
    <t>Other</t>
  </si>
  <si>
    <t>Quarterly Est.</t>
  </si>
  <si>
    <t>Previous Applied</t>
  </si>
  <si>
    <t>Total Fed:</t>
  </si>
  <si>
    <t>Total State:</t>
  </si>
  <si>
    <t>to</t>
  </si>
  <si>
    <t>above</t>
  </si>
  <si>
    <t>M. Adjusted Gross Income:</t>
  </si>
  <si>
    <t>Filing Status:</t>
  </si>
  <si>
    <t>Single Solver</t>
  </si>
  <si>
    <t>Joint Solver</t>
  </si>
  <si>
    <t>Married 15% Threshold</t>
  </si>
  <si>
    <t>Single 15% Threshold</t>
  </si>
  <si>
    <t>HoH 15% Threshold</t>
  </si>
  <si>
    <t>Married 20% Threshold</t>
  </si>
  <si>
    <t>Single 20% Threshold</t>
  </si>
  <si>
    <t>HoH 20% Threshold</t>
  </si>
  <si>
    <t>Filing Status</t>
  </si>
  <si>
    <t>Dependents</t>
  </si>
  <si>
    <t>Number of Seniors</t>
  </si>
  <si>
    <t>Fed Income Less Social Security</t>
  </si>
  <si>
    <t>M or HoH</t>
  </si>
  <si>
    <t>Deductions:</t>
  </si>
  <si>
    <t>Standard:</t>
  </si>
  <si>
    <t>Itemized:</t>
  </si>
  <si>
    <t>Taxable Income:</t>
  </si>
  <si>
    <t>Filing</t>
  </si>
  <si>
    <t>Personal</t>
  </si>
  <si>
    <t>Senior</t>
  </si>
  <si>
    <t>Exemptions:</t>
  </si>
  <si>
    <t>Total:</t>
  </si>
  <si>
    <t>Over</t>
  </si>
  <si>
    <t>Standard Deduction Amount:</t>
  </si>
  <si>
    <t>HoH:</t>
  </si>
  <si>
    <t>Additional if over 65 or Blind:</t>
  </si>
  <si>
    <t>Age Factor:</t>
  </si>
  <si>
    <t>Total Deduction:</t>
  </si>
  <si>
    <t>Income Factor:</t>
  </si>
  <si>
    <t>MAGI:</t>
  </si>
  <si>
    <t>Client 1</t>
  </si>
  <si>
    <t>Client 1:</t>
  </si>
  <si>
    <t>Client 2:</t>
  </si>
  <si>
    <t>additional SS deduction ($6000)</t>
  </si>
  <si>
    <t>IRA Dist. 6</t>
  </si>
  <si>
    <t>MAGI - $400k phaseout (married)</t>
  </si>
  <si>
    <t xml:space="preserve"> $200k phaseout (single/HOH)</t>
  </si>
  <si>
    <t>Deduction:</t>
  </si>
  <si>
    <t>Age Based:</t>
  </si>
  <si>
    <t>HoH</t>
  </si>
  <si>
    <t>Thresholds for phaseout</t>
  </si>
  <si>
    <t>Senior deduction</t>
  </si>
  <si>
    <t>amount over threshold</t>
  </si>
  <si>
    <t>"" x 6%</t>
  </si>
  <si>
    <t>remaining deduction</t>
  </si>
  <si>
    <t xml:space="preserve">Rental real estate, royalties, partnerships, S corporations, trusts, etc. </t>
  </si>
  <si>
    <t xml:space="preserve"> ·   ·   ·   ·   ·   ·   ·   ·   ·   ·</t>
  </si>
  <si>
    <r>
      <t xml:space="preserve">Wages, Salaries, Tips, stock options, etc.       </t>
    </r>
    <r>
      <rPr>
        <sz val="8"/>
        <color theme="1"/>
        <rFont val="Open Sans"/>
        <family val="2"/>
      </rPr>
      <t xml:space="preserve"> ·   ·   ·   ·   ·   ·   ·   ·   ·   ·</t>
    </r>
  </si>
  <si>
    <t>Ordinary dividends  ·   ·   ·   ·   ·   ·   ·   ·   ·   ·   ·   ·   ·   ·   ·   ·   ·   ·   ·   ·   ·   ·   ·   ·   ·   ·   ·   ·   ·   ·</t>
  </si>
  <si>
    <t>Qualified dividends  ·   ·   ·   ·   ·   ·   ·   ·   ·   ·   ·   ·   ·   ·   ·   ·   ·   ·   ·   ·</t>
  </si>
  <si>
    <t>Taxable refunds, credits, or offsets of state and local income taxes  ·   ·   ·   ·   ·   ·   ·   ·   ·   ·</t>
  </si>
  <si>
    <r>
      <rPr>
        <b/>
        <sz val="8"/>
        <color theme="1"/>
        <rFont val="Times New Roman"/>
        <family val="1"/>
      </rPr>
      <t xml:space="preserve">Taxable </t>
    </r>
    <r>
      <rPr>
        <sz val="8"/>
        <color theme="1"/>
        <rFont val="Times New Roman"/>
        <family val="1"/>
      </rPr>
      <t xml:space="preserve">Interest  ·   ·   ·   ·   ·   ·   ·   ·   ·   ·   ·   ·   ·   ·   ·   ·   ·   ·   ·   ·   ·   ·   ·   ·   ·   ·   ·   ·  </t>
    </r>
  </si>
  <si>
    <t xml:space="preserve">Alimony Received  ·   ·   ·   ·   ·   ·   ·   ·   ·   ·   ·   ·   ·   ·   ·   ·   ·   ·   ·   ·   ·   ·   ·   ·   ·   ·   ·   ·   </t>
  </si>
  <si>
    <t xml:space="preserve">Business income or (loss)  ·   ·   ·   ·   ·   ·   ·   ·   ·   ·   ·   ·   ·   ·   ·   ·   ·   ·   ·   ·   ·   ·   ·   ·   ·   ·   </t>
  </si>
  <si>
    <t>Capital gain or (loss)  ·   ·   ·   ·   ·   ·   ·   ·   ·   ·   ·   ·   ·   ·   ·   ·   ·   ·   ·   ·   ·   ·   ·   ·   ·   ·   ·   ·   ·   ·</t>
  </si>
  <si>
    <t>Other gains or (losses)  ·   ·   ·   ·   ·   ·   ·   ·   ·   ·   ·   ·   ·   ·   ·   ·   ·   ·   ·   ·   ·   ·   ·   ·   ·   ·   ·   ·   ·   ·</t>
  </si>
  <si>
    <t xml:space="preserve">Taxable amount  ·   ·   ·   ·   </t>
  </si>
  <si>
    <t xml:space="preserve">Taxable amount   ·   ·   ·   ·   ·   ·   ·   </t>
  </si>
  <si>
    <t>Farm income or (loss)  ·   ·   ·   ·   ·   ·   ·   ·   ·   ·   ·   ·   ·   ·   ·   ·   ·   ·   ·   ·   ·   ·   ·   ·   ·   ·   ·   ·   ·   ·</t>
  </si>
  <si>
    <t>Unemployment compensation  ·   ·   ·   ·   ·   ·   ·   ·   ·   ·   ·   ·   ·   ·   ·   ·   ·   ·   ·   ·   ·   ·   ·   ·</t>
  </si>
  <si>
    <t xml:space="preserve">Taxable amount  ·   ·   ·   ·   · </t>
  </si>
  <si>
    <t xml:space="preserve">Other income, List type and amount   ·   ·   ·   ·   ·   ·   ·   ·   ·   ·   ·   ·   ·   ·   ·   · </t>
  </si>
  <si>
    <t xml:space="preserve">Add the amounts in the far right column for lines 7 though 21. This is your total income   ·   ·   ·   ·   · </t>
  </si>
  <si>
    <t>Educator expenses   ·   ·   ·   ·   ·   ·   ·   ·   ·   ·   ·   ·   ·   ·   ·   ·   ·   ·   ·   ·</t>
  </si>
  <si>
    <t>Certain business expenses of reservists, performing artists, and fee basis gov. officials   ·   ·   ·   ·   ·   ·   ·   ·   ·   ·   ·   ·   ·   ·   ·   ·   ·   ·   ·   ·</t>
  </si>
  <si>
    <t xml:space="preserve">Health savings account deduction   ·   ·   ·   ·   ·   ·   ·   ·   ·   ·    </t>
  </si>
  <si>
    <t>Moving expenses   ·   ·   ·   ·   ·   ·   ·   ·   ·   ·   ·   ·   ·   ·   ·   ·   ·   ·   ·   ·</t>
  </si>
  <si>
    <t>One-half of self employment tax   ·   ·   ·   ·   ·   ·   ·   ·   ·   ·   ·   ·   ·   ·   ·   ·   ·   ·   ·   ·</t>
  </si>
  <si>
    <t xml:space="preserve">Self-employed SEP, SIMPLE, and qualified plans   ·   ·   ·   ·   ·   ·   ·   ·   ·  </t>
  </si>
  <si>
    <t xml:space="preserve">Self-employed health insurance deduction   ·   ·   ·   ·   ·   ·   ·   ·   ·   · </t>
  </si>
  <si>
    <t xml:space="preserve">Penalty on early withdrawal of savings   ·   ·   ·   ·   ·   ·   ·   ·   ·   </t>
  </si>
  <si>
    <t xml:space="preserve">Alimony paid  ·   ·   ·   ·   ·   ·   ·   ·   ·   ·   ·   ·   ·   ·   ·   ·   ·   ·   ·   ·   · </t>
  </si>
  <si>
    <t>IRA deduction   ·   ·   ·   ·   ·   ·   ·   ·   ·   ·   ·   ·   ·   ·   ·   ·   ·   ·   ·   ·</t>
  </si>
  <si>
    <t xml:space="preserve">Student loan interest deduction   ·   ·   ·   ·   ·   ·   ·   ·   ·   ·    ·   ·  </t>
  </si>
  <si>
    <t>Tuition and fees deduction   ·   ·   ·   ·   ·   ·   ·   ·   ·   ·   ·   ·   ·   ·   ·   ·   ·   ·   ·   ·</t>
  </si>
  <si>
    <t>Domestic production activities deduction   ·   ·   ·   ·   ·   ·   ·   ·   ·   ·   ·   ·   ·   ·   ·   ·   ·   ·   ·   ·</t>
  </si>
  <si>
    <t>Add lines 23 through 31a and 32 through 35   ·   ·   ·   ·   ·   ·   ·   ·   ·   ·   ·   ·   ·   ·   ·   ·   ·   ·   ·   ·</t>
  </si>
  <si>
    <r>
      <t xml:space="preserve">Subtract line 36 from line 22. This is your </t>
    </r>
    <r>
      <rPr>
        <b/>
        <sz val="8"/>
        <color theme="1"/>
        <rFont val="Times New Roman"/>
        <family val="1"/>
      </rPr>
      <t>adjusted gross income</t>
    </r>
    <r>
      <rPr>
        <sz val="8"/>
        <color theme="1"/>
        <rFont val="Times New Roman"/>
        <family val="1"/>
      </rPr>
      <t xml:space="preserve">   ·   ·   ·   ·   ·   ·   ·   ·   ·   ·   ·   ·   ·   ·   ·   ·   ·   ·   ·   ·</t>
    </r>
  </si>
  <si>
    <t>Amount from line 37 (adjusted gross income)   ·   ·   ·   ·   ·   ·   ·   ·   ·   ·   ·   ·   ·   ·   ·   ·   ·   ·   ·   ·</t>
  </si>
  <si>
    <t xml:space="preserve"> ·   ·   ·   ·   ·   ·   ·   ·   ·   ·   ·   ·   ·   ·   ·   ·   ·   ·   ·   ·   ·   ·   ·   ·   ·   ·   ·   ·   ·   ·   ·   ·   ·   ·   ·   ·   ·   ·   ·   ·</t>
  </si>
  <si>
    <t>Child Tax Credit  ·   ·   ·   ·   ·   ·   ·   ·   ·   ·   ·   ·   ·   ·   ·   ·   ·   ·   ·   ·</t>
  </si>
  <si>
    <r>
      <t xml:space="preserve">Itemized deductions </t>
    </r>
    <r>
      <rPr>
        <sz val="8"/>
        <color theme="1"/>
        <rFont val="Times New Roman"/>
        <family val="1"/>
      </rPr>
      <t xml:space="preserve">(from Schedule A) </t>
    </r>
    <r>
      <rPr>
        <b/>
        <sz val="8"/>
        <color theme="1"/>
        <rFont val="Times New Roman"/>
        <family val="1"/>
      </rPr>
      <t>or</t>
    </r>
    <r>
      <rPr>
        <sz val="8"/>
        <color theme="1"/>
        <rFont val="Times New Roman"/>
        <family val="1"/>
      </rPr>
      <t xml:space="preserve"> </t>
    </r>
    <r>
      <rPr>
        <b/>
        <sz val="8"/>
        <color theme="1"/>
        <rFont val="Times New Roman"/>
        <family val="1"/>
      </rPr>
      <t xml:space="preserve">your standard deduction </t>
    </r>
    <r>
      <rPr>
        <sz val="8"/>
        <color theme="1"/>
        <rFont val="Times New Roman"/>
        <family val="1"/>
      </rPr>
      <t>(see left margin)</t>
    </r>
    <r>
      <rPr>
        <b/>
        <sz val="8"/>
        <color theme="1"/>
        <rFont val="Times New Roman"/>
        <family val="1"/>
      </rPr>
      <t xml:space="preserve">  </t>
    </r>
    <r>
      <rPr>
        <sz val="8"/>
        <color theme="1"/>
        <rFont val="Open Sans"/>
        <family val="2"/>
      </rPr>
      <t xml:space="preserve"> ·   ·   ·   ·   ·   ·</t>
    </r>
  </si>
  <si>
    <r>
      <t xml:space="preserve">Taxable Income. </t>
    </r>
    <r>
      <rPr>
        <sz val="8"/>
        <color theme="1"/>
        <rFont val="Times New Roman"/>
        <family val="1"/>
      </rPr>
      <t>Subtract line 42 from line 41. If line 42 is more than 41, enter -0-</t>
    </r>
    <r>
      <rPr>
        <b/>
        <sz val="8"/>
        <color theme="1"/>
        <rFont val="Times New Roman"/>
        <family val="1"/>
      </rPr>
      <t xml:space="preserve">  </t>
    </r>
    <r>
      <rPr>
        <sz val="8"/>
        <color theme="1"/>
        <rFont val="Times New Roman"/>
        <family val="1"/>
      </rPr>
      <t xml:space="preserve"> ·   ·   ·   ·   ·   </t>
    </r>
  </si>
  <si>
    <t>Add'l Senior Deduction:</t>
  </si>
  <si>
    <t>2026 Taxes</t>
  </si>
  <si>
    <r>
      <rPr>
        <b/>
        <sz val="8"/>
        <color theme="1"/>
        <rFont val="Times New Roman"/>
        <family val="1"/>
      </rPr>
      <t>Standard Deduction for--</t>
    </r>
    <r>
      <rPr>
        <sz val="8"/>
        <color theme="1"/>
        <rFont val="Times New Roman"/>
        <family val="1"/>
      </rPr>
      <t xml:space="preserve">
</t>
    </r>
    <r>
      <rPr>
        <b/>
        <sz val="8"/>
        <color theme="1"/>
        <rFont val="Times New Roman"/>
        <family val="1"/>
      </rPr>
      <t xml:space="preserve">1) Majority:
</t>
    </r>
    <r>
      <rPr>
        <sz val="8"/>
        <color theme="1"/>
        <rFont val="Times New Roman"/>
        <family val="1"/>
      </rPr>
      <t xml:space="preserve">Single or Married filing separately, $16,100
Married filing jointly or Qualifying widow(er), $32,200
Head of household, $24,150
</t>
    </r>
    <r>
      <rPr>
        <b/>
        <sz val="8"/>
        <color theme="1"/>
        <rFont val="Times New Roman"/>
        <family val="1"/>
      </rPr>
      <t xml:space="preserve">2) Add'l for 65+ or Blind
</t>
    </r>
    <r>
      <rPr>
        <sz val="8"/>
        <color theme="1"/>
        <rFont val="Times New Roman"/>
        <family val="1"/>
      </rPr>
      <t xml:space="preserve">Married, $1,650 - $6000
Single, $2,050 - $6000
</t>
    </r>
  </si>
  <si>
    <t>Individual Return with 2024 Income</t>
  </si>
  <si>
    <t>Joint Return with 2024 Income</t>
  </si>
  <si>
    <t>2026 Part B Monthly Premium</t>
  </si>
  <si>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</sst>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4" formatCode="_(&quot;$&quot;* #,##0.00_);_(&quot;$&quot;* \(#,##0.00\);_(&quot;$&quot;* &quot;-&quot;??_);_(@_)"/>
    <numFmt numFmtId="164" formatCode="&quot;$&quot;#,##0"/>
    <numFmt numFmtId="165" formatCode="&quot;$&quot;#,##0.00"/>
    <numFmt numFmtId="166" formatCode="0.0"/>
  </numFmts>
  <fonts count="24" x14ac:knownFonts="1">
    <font>
      <sz val="11"/>
      <color theme="1"/>
      <name val="Calibri"/>
      <family val="2"/>
      <scheme val="minor"/>
    </font>
    <font>
      <sz val="8"/>
      <color theme="1"/>
      <name val="Times New Roman"/>
      <family val="1"/>
    </font>
    <font>
      <sz val="7"/>
      <color theme="1"/>
      <name val="Times New Roman"/>
      <family val="1"/>
    </font>
    <font>
      <b/>
      <sz val="8"/>
      <color theme="1"/>
      <name val="Times New Roman"/>
      <family val="1"/>
    </font>
    <font>
      <sz val="11"/>
      <color theme="1"/>
      <name val="Calibri"/>
      <family val="2"/>
      <scheme val="minor"/>
    </font>
    <font>
      <b/>
      <sz val="14"/>
      <color theme="1"/>
      <name val="Times New Roman"/>
      <family val="1"/>
    </font>
    <font>
      <b/>
      <sz val="9"/>
      <color theme="1"/>
      <name val="Times New Roman"/>
      <family val="1"/>
    </font>
    <font>
      <b/>
      <sz val="10"/>
      <color theme="1"/>
      <name val="Times New Roman"/>
      <family val="1"/>
    </font>
    <font>
      <b/>
      <sz val="12"/>
      <color theme="1"/>
      <name val="Times New Roman"/>
      <family val="1"/>
    </font>
    <font>
      <sz val="11"/>
      <color theme="1"/>
      <name val="Times New Roman"/>
      <family val="1"/>
    </font>
    <font>
      <b/>
      <i/>
      <sz val="11"/>
      <color theme="1"/>
      <name val="Times New Roman"/>
      <family val="1"/>
    </font>
    <font>
      <b/>
      <sz val="9"/>
      <name val="Times New Roman"/>
      <family val="1"/>
    </font>
    <font>
      <sz val="7"/>
      <color rgb="FFFF0000"/>
      <name val="Times New Roman"/>
      <family val="1"/>
    </font>
    <font>
      <sz val="11"/>
      <color theme="1"/>
      <name val="Garamond"/>
      <family val="1"/>
    </font>
    <font>
      <sz val="9"/>
      <color theme="1"/>
      <name val="Garamond"/>
      <family val="1"/>
    </font>
    <font>
      <b/>
      <sz val="11"/>
      <color theme="1"/>
      <name val="Garamond"/>
      <family val="1"/>
    </font>
    <font>
      <b/>
      <sz val="14"/>
      <color theme="1"/>
      <name val="Garamond"/>
      <family val="1"/>
    </font>
    <font>
      <sz val="12"/>
      <color theme="1"/>
      <name val="Times New Roman"/>
      <family val="1"/>
    </font>
    <font>
      <b/>
      <sz val="11"/>
      <color theme="1"/>
      <name val="Times New Roman"/>
      <family val="1"/>
    </font>
    <font>
      <b/>
      <sz val="11"/>
      <color theme="1"/>
      <name val="Calibri"/>
      <family val="2"/>
      <scheme val="minor"/>
    </font>
    <font>
      <sz val="16"/>
      <color theme="1"/>
      <name val="Times New Roman"/>
      <family val="1"/>
    </font>
    <font>
      <b/>
      <sz val="20"/>
      <color theme="0"/>
      <name val="Times New Roman"/>
      <family val="1"/>
    </font>
    <font>
      <b/>
      <sz val="16"/>
      <color theme="1"/>
      <name val="Times New Roman"/>
      <family val="1"/>
    </font>
    <font>
      <sz val="8"/>
      <color theme="1"/>
      <name val="Open Sans"/>
      <family val="2"/>
    </font>
  </fonts>
  <fills count="13">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3"/>
        <bgColor indexed="64"/>
      </patternFill>
    </fill>
    <fill>
      <patternFill patternType="solid">
        <fgColor theme="3" tint="0.79998168889431442"/>
        <bgColor indexed="64"/>
      </patternFill>
    </fill>
    <fill>
      <patternFill patternType="solid">
        <fgColor theme="1" tint="4.9989318521683403E-2"/>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6" tint="0.79998168889431442"/>
        <bgColor indexed="64"/>
      </patternFill>
    </fill>
  </fills>
  <borders count="32">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thin">
        <color auto="1"/>
      </left>
      <right style="thin">
        <color auto="1"/>
      </right>
      <top/>
      <bottom/>
      <diagonal/>
    </border>
    <border>
      <left/>
      <right style="thin">
        <color auto="1"/>
      </right>
      <top/>
      <bottom style="medium">
        <color indexed="64"/>
      </bottom>
      <diagonal/>
    </border>
    <border>
      <left style="thin">
        <color indexed="64"/>
      </left>
      <right/>
      <top/>
      <bottom style="thin">
        <color indexed="64"/>
      </bottom>
      <diagonal/>
    </border>
    <border>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bottom/>
      <diagonal/>
    </border>
    <border>
      <left/>
      <right style="thin">
        <color auto="1"/>
      </right>
      <top style="thin">
        <color auto="1"/>
      </top>
      <bottom/>
      <diagonal/>
    </border>
    <border>
      <left style="thin">
        <color auto="1"/>
      </left>
      <right style="thin">
        <color auto="1"/>
      </right>
      <top style="medium">
        <color indexed="64"/>
      </top>
      <bottom/>
      <diagonal/>
    </border>
    <border>
      <left style="thin">
        <color auto="1"/>
      </left>
      <right/>
      <top/>
      <bottom/>
      <diagonal/>
    </border>
    <border>
      <left/>
      <right style="thin">
        <color auto="1"/>
      </right>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bottom style="thin">
        <color auto="1"/>
      </bottom>
      <diagonal/>
    </border>
    <border>
      <left style="thin">
        <color auto="1"/>
      </left>
      <right/>
      <top style="thin">
        <color auto="1"/>
      </top>
      <bottom/>
      <diagonal/>
    </border>
    <border>
      <left style="medium">
        <color auto="1"/>
      </left>
      <right style="thin">
        <color auto="1"/>
      </right>
      <top style="thin">
        <color auto="1"/>
      </top>
      <bottom/>
      <diagonal/>
    </border>
    <border>
      <left/>
      <right style="thin">
        <color indexed="64"/>
      </right>
      <top style="thin">
        <color indexed="64"/>
      </top>
      <bottom style="thin">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303">
    <xf numFmtId="0" fontId="0" fillId="0" borderId="0" xfId="0"/>
    <xf numFmtId="0" fontId="1" fillId="0" borderId="1" xfId="0" applyFont="1" applyBorder="1"/>
    <xf numFmtId="0" fontId="1" fillId="0" borderId="0" xfId="0" applyFont="1"/>
    <xf numFmtId="0" fontId="1" fillId="0" borderId="0" xfId="0" applyFont="1" applyAlignment="1">
      <alignment vertical="center"/>
    </xf>
    <xf numFmtId="0" fontId="3" fillId="0" borderId="0" xfId="0" applyFont="1" applyAlignment="1">
      <alignment horizontal="right"/>
    </xf>
    <xf numFmtId="0" fontId="3" fillId="0" borderId="0" xfId="0" applyFont="1"/>
    <xf numFmtId="0" fontId="1" fillId="0" borderId="3" xfId="0" applyFont="1" applyBorder="1"/>
    <xf numFmtId="0" fontId="1" fillId="0" borderId="0" xfId="0" applyFont="1" applyAlignment="1">
      <alignment horizontal="center"/>
    </xf>
    <xf numFmtId="0" fontId="3" fillId="0" borderId="3" xfId="0" applyFont="1" applyBorder="1" applyAlignment="1">
      <alignment horizontal="center"/>
    </xf>
    <xf numFmtId="0" fontId="3" fillId="0" borderId="2" xfId="0" applyFont="1" applyBorder="1" applyAlignment="1">
      <alignment horizontal="center"/>
    </xf>
    <xf numFmtId="0" fontId="3" fillId="2" borderId="2" xfId="0" applyFont="1" applyFill="1" applyBorder="1" applyAlignment="1">
      <alignment horizontal="center"/>
    </xf>
    <xf numFmtId="0" fontId="1" fillId="0" borderId="4" xfId="0" applyFont="1" applyBorder="1"/>
    <xf numFmtId="0" fontId="1" fillId="2" borderId="5" xfId="0" applyFont="1" applyFill="1" applyBorder="1"/>
    <xf numFmtId="0" fontId="1" fillId="0" borderId="7" xfId="0" applyFont="1" applyBorder="1"/>
    <xf numFmtId="0" fontId="1" fillId="0" borderId="8" xfId="0" applyFont="1" applyBorder="1"/>
    <xf numFmtId="0" fontId="3" fillId="0" borderId="8" xfId="0" applyFont="1" applyBorder="1"/>
    <xf numFmtId="0" fontId="1" fillId="0" borderId="6" xfId="0" applyFont="1" applyBorder="1"/>
    <xf numFmtId="0" fontId="3" fillId="0" borderId="8" xfId="0" applyFont="1" applyBorder="1" applyAlignment="1">
      <alignment horizontal="right"/>
    </xf>
    <xf numFmtId="8" fontId="1" fillId="0" borderId="0" xfId="0" applyNumberFormat="1" applyFont="1"/>
    <xf numFmtId="0" fontId="8" fillId="0" borderId="0" xfId="0" applyFont="1"/>
    <xf numFmtId="8" fontId="1" fillId="0" borderId="3" xfId="0" applyNumberFormat="1" applyFont="1" applyBorder="1" applyProtection="1">
      <protection locked="0"/>
    </xf>
    <xf numFmtId="8" fontId="1" fillId="0" borderId="2" xfId="0" applyNumberFormat="1" applyFont="1" applyBorder="1" applyProtection="1">
      <protection locked="0"/>
    </xf>
    <xf numFmtId="8" fontId="1" fillId="0" borderId="3" xfId="0" applyNumberFormat="1" applyFont="1" applyBorder="1" applyAlignment="1" applyProtection="1">
      <alignment horizontal="center"/>
      <protection locked="0"/>
    </xf>
    <xf numFmtId="0" fontId="1" fillId="2" borderId="2" xfId="0" applyFont="1" applyFill="1" applyBorder="1"/>
    <xf numFmtId="8" fontId="1" fillId="0" borderId="2" xfId="1" applyNumberFormat="1" applyFont="1" applyBorder="1" applyAlignment="1" applyProtection="1">
      <alignment vertical="center"/>
      <protection locked="0"/>
    </xf>
    <xf numFmtId="8" fontId="1" fillId="0" borderId="2" xfId="1" applyNumberFormat="1" applyFont="1" applyBorder="1" applyAlignment="1">
      <alignment vertical="center"/>
    </xf>
    <xf numFmtId="8" fontId="1" fillId="0" borderId="9" xfId="1" applyNumberFormat="1" applyFont="1" applyBorder="1" applyAlignment="1">
      <alignment vertical="center"/>
    </xf>
    <xf numFmtId="0" fontId="8" fillId="0" borderId="13" xfId="0" applyFont="1" applyBorder="1" applyAlignment="1" applyProtection="1">
      <alignment horizontal="center" vertical="center"/>
      <protection locked="0"/>
    </xf>
    <xf numFmtId="1" fontId="8" fillId="0" borderId="13" xfId="0" applyNumberFormat="1" applyFont="1" applyBorder="1" applyAlignment="1" applyProtection="1">
      <alignment horizontal="center" vertical="center"/>
      <protection locked="0"/>
    </xf>
    <xf numFmtId="165" fontId="1" fillId="0" borderId="2" xfId="0" applyNumberFormat="1" applyFont="1" applyBorder="1" applyAlignment="1" applyProtection="1">
      <alignment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1" fillId="2" borderId="23" xfId="0" applyFont="1" applyFill="1" applyBorder="1"/>
    <xf numFmtId="0" fontId="1" fillId="0" borderId="0" xfId="0" applyFont="1" applyAlignment="1">
      <alignment vertical="top" wrapText="1"/>
    </xf>
    <xf numFmtId="0" fontId="1" fillId="2" borderId="3" xfId="0" applyFont="1" applyFill="1" applyBorder="1"/>
    <xf numFmtId="0" fontId="1" fillId="0" borderId="0" xfId="0" applyFont="1" applyAlignment="1">
      <alignment horizontal="right" vertical="center"/>
    </xf>
    <xf numFmtId="164" fontId="1" fillId="0" borderId="0" xfId="0" applyNumberFormat="1" applyFont="1" applyAlignment="1">
      <alignment horizontal="center" vertical="center"/>
    </xf>
    <xf numFmtId="164" fontId="1" fillId="0" borderId="0" xfId="0" applyNumberFormat="1" applyFont="1" applyAlignment="1">
      <alignment horizontal="left" vertical="center"/>
    </xf>
    <xf numFmtId="165" fontId="1" fillId="0" borderId="0" xfId="0" applyNumberFormat="1" applyFont="1" applyAlignment="1">
      <alignment horizontal="center" vertical="center"/>
    </xf>
    <xf numFmtId="165" fontId="1" fillId="0" borderId="0" xfId="0" applyNumberFormat="1" applyFont="1" applyAlignment="1">
      <alignment vertical="center"/>
    </xf>
    <xf numFmtId="0" fontId="1" fillId="0" borderId="0" xfId="0" applyFont="1" applyAlignment="1" applyProtection="1">
      <alignment vertical="center"/>
      <protection hidden="1"/>
    </xf>
    <xf numFmtId="8" fontId="7" fillId="0" borderId="13" xfId="0" applyNumberFormat="1" applyFont="1" applyBorder="1" applyAlignment="1">
      <alignment horizontal="right" vertical="center"/>
    </xf>
    <xf numFmtId="0" fontId="1" fillId="0" borderId="0" xfId="0" applyFont="1" applyAlignment="1">
      <alignment horizontal="right"/>
    </xf>
    <xf numFmtId="8" fontId="1" fillId="0" borderId="15" xfId="1" applyNumberFormat="1" applyFont="1" applyBorder="1" applyAlignment="1" applyProtection="1">
      <alignment horizontal="center" vertical="center"/>
      <protection locked="0"/>
    </xf>
    <xf numFmtId="8" fontId="1" fillId="0" borderId="5" xfId="1" applyNumberFormat="1" applyFont="1" applyBorder="1" applyAlignment="1" applyProtection="1">
      <alignment horizontal="center" vertical="center"/>
      <protection locked="0"/>
    </xf>
    <xf numFmtId="8" fontId="7" fillId="0" borderId="3" xfId="0" applyNumberFormat="1" applyFont="1" applyBorder="1" applyAlignment="1">
      <alignment horizontal="right" vertical="center"/>
    </xf>
    <xf numFmtId="8" fontId="1" fillId="0" borderId="3" xfId="1" applyNumberFormat="1" applyFont="1" applyBorder="1" applyAlignment="1" applyProtection="1">
      <alignment horizontal="center" vertical="center"/>
      <protection locked="0"/>
    </xf>
    <xf numFmtId="166" fontId="1" fillId="0" borderId="0" xfId="0" applyNumberFormat="1" applyFont="1"/>
    <xf numFmtId="2" fontId="1" fillId="0" borderId="0" xfId="0" applyNumberFormat="1" applyFont="1" applyAlignment="1">
      <alignment vertical="center"/>
    </xf>
    <xf numFmtId="1" fontId="6" fillId="0" borderId="3" xfId="0" applyNumberFormat="1" applyFont="1" applyBorder="1" applyAlignment="1" applyProtection="1">
      <alignment horizontal="center"/>
      <protection locked="0"/>
    </xf>
    <xf numFmtId="0" fontId="6" fillId="0" borderId="0" xfId="0" applyFont="1" applyAlignment="1">
      <alignment horizontal="center" vertical="center"/>
    </xf>
    <xf numFmtId="165" fontId="6" fillId="0" borderId="0" xfId="0" applyNumberFormat="1" applyFont="1" applyAlignment="1">
      <alignment horizontal="center"/>
    </xf>
    <xf numFmtId="8" fontId="1" fillId="0" borderId="0" xfId="1" applyNumberFormat="1" applyFont="1" applyBorder="1" applyAlignment="1" applyProtection="1">
      <alignment vertical="center"/>
    </xf>
    <xf numFmtId="8" fontId="1" fillId="0" borderId="0" xfId="1" applyNumberFormat="1" applyFont="1" applyBorder="1" applyAlignment="1" applyProtection="1">
      <alignment horizontal="right"/>
    </xf>
    <xf numFmtId="8" fontId="3" fillId="0" borderId="1" xfId="1" applyNumberFormat="1" applyFont="1" applyBorder="1" applyAlignment="1" applyProtection="1">
      <alignment horizontal="center" vertical="center"/>
    </xf>
    <xf numFmtId="8" fontId="1" fillId="0" borderId="12" xfId="1" applyNumberFormat="1" applyFont="1" applyBorder="1" applyAlignment="1" applyProtection="1">
      <alignment horizontal="center" vertical="center"/>
    </xf>
    <xf numFmtId="8" fontId="1" fillId="0" borderId="0" xfId="1" applyNumberFormat="1" applyFont="1" applyBorder="1" applyAlignment="1" applyProtection="1">
      <alignment horizontal="center" vertical="center"/>
    </xf>
    <xf numFmtId="8" fontId="1" fillId="0" borderId="0" xfId="0" applyNumberFormat="1" applyFont="1" applyAlignment="1">
      <alignment horizontal="right"/>
    </xf>
    <xf numFmtId="8" fontId="7" fillId="0" borderId="0" xfId="0" applyNumberFormat="1" applyFont="1" applyAlignment="1">
      <alignment vertical="center"/>
    </xf>
    <xf numFmtId="8" fontId="7" fillId="0" borderId="0" xfId="0" applyNumberFormat="1" applyFont="1" applyAlignment="1">
      <alignment horizontal="right" vertical="center"/>
    </xf>
    <xf numFmtId="8" fontId="1" fillId="0" borderId="0" xfId="0" applyNumberFormat="1" applyFont="1" applyAlignment="1">
      <alignment horizontal="right" vertical="center"/>
    </xf>
    <xf numFmtId="165" fontId="1" fillId="0" borderId="0" xfId="0" applyNumberFormat="1" applyFont="1"/>
    <xf numFmtId="165" fontId="7" fillId="0" borderId="0" xfId="0" applyNumberFormat="1" applyFont="1" applyAlignment="1">
      <alignment horizontal="right" vertical="center"/>
    </xf>
    <xf numFmtId="8" fontId="3" fillId="0" borderId="0" xfId="0" applyNumberFormat="1" applyFont="1" applyAlignment="1">
      <alignment vertical="center"/>
    </xf>
    <xf numFmtId="0" fontId="13" fillId="3" borderId="0" xfId="0" applyFont="1" applyFill="1"/>
    <xf numFmtId="0" fontId="13" fillId="0" borderId="0" xfId="0" applyFont="1"/>
    <xf numFmtId="165" fontId="13" fillId="0" borderId="0" xfId="0" applyNumberFormat="1" applyFont="1"/>
    <xf numFmtId="165" fontId="13" fillId="3" borderId="0" xfId="0" applyNumberFormat="1" applyFont="1" applyFill="1"/>
    <xf numFmtId="8" fontId="13" fillId="0" borderId="0" xfId="0" applyNumberFormat="1" applyFont="1"/>
    <xf numFmtId="165" fontId="14" fillId="3" borderId="0" xfId="0" applyNumberFormat="1" applyFont="1" applyFill="1"/>
    <xf numFmtId="0" fontId="16" fillId="0" borderId="0" xfId="0" applyFont="1" applyAlignment="1">
      <alignment horizontal="right"/>
    </xf>
    <xf numFmtId="0" fontId="15" fillId="0" borderId="0" xfId="0" applyFont="1"/>
    <xf numFmtId="0" fontId="1" fillId="0" borderId="19" xfId="0" applyFont="1" applyBorder="1" applyAlignment="1">
      <alignment vertical="center"/>
    </xf>
    <xf numFmtId="8" fontId="0" fillId="0" borderId="0" xfId="0" applyNumberFormat="1"/>
    <xf numFmtId="0" fontId="17" fillId="0" borderId="0" xfId="0" applyFont="1"/>
    <xf numFmtId="0" fontId="17" fillId="0" borderId="0" xfId="0" applyFont="1" applyAlignment="1">
      <alignment horizontal="right"/>
    </xf>
    <xf numFmtId="165" fontId="17" fillId="0" borderId="0" xfId="0" applyNumberFormat="1" applyFont="1"/>
    <xf numFmtId="0" fontId="8" fillId="0" borderId="0" xfId="0" applyFont="1" applyAlignment="1">
      <alignment horizontal="center"/>
    </xf>
    <xf numFmtId="0" fontId="18" fillId="0" borderId="0" xfId="0" applyFont="1" applyAlignment="1">
      <alignment horizontal="center" vertical="center"/>
    </xf>
    <xf numFmtId="0" fontId="6" fillId="0" borderId="0" xfId="0" applyFont="1"/>
    <xf numFmtId="164" fontId="1" fillId="0" borderId="3" xfId="1" applyNumberFormat="1" applyFont="1" applyBorder="1" applyAlignment="1" applyProtection="1">
      <alignment horizontal="center" vertical="center"/>
      <protection locked="0"/>
    </xf>
    <xf numFmtId="165" fontId="0" fillId="0" borderId="0" xfId="0" applyNumberFormat="1"/>
    <xf numFmtId="0" fontId="1" fillId="0" borderId="19" xfId="0" applyFont="1" applyBorder="1"/>
    <xf numFmtId="8" fontId="1" fillId="0" borderId="19" xfId="1" applyNumberFormat="1" applyFont="1" applyBorder="1" applyAlignment="1" applyProtection="1">
      <alignment vertical="center"/>
    </xf>
    <xf numFmtId="164" fontId="1" fillId="0" borderId="2" xfId="0" applyNumberFormat="1" applyFont="1" applyBorder="1" applyAlignment="1" applyProtection="1">
      <alignment horizontal="center"/>
      <protection locked="0"/>
    </xf>
    <xf numFmtId="0" fontId="1" fillId="0" borderId="2" xfId="0" applyFont="1" applyBorder="1" applyAlignment="1" applyProtection="1">
      <alignment horizontal="center"/>
      <protection locked="0"/>
    </xf>
    <xf numFmtId="0" fontId="0" fillId="0" borderId="13" xfId="0" applyBorder="1" applyAlignment="1">
      <alignment horizontal="center"/>
    </xf>
    <xf numFmtId="0" fontId="0" fillId="0" borderId="0" xfId="0" applyAlignment="1">
      <alignment horizontal="center"/>
    </xf>
    <xf numFmtId="1" fontId="0" fillId="0" borderId="13" xfId="0" applyNumberFormat="1" applyBorder="1" applyAlignment="1">
      <alignment horizontal="center"/>
    </xf>
    <xf numFmtId="165" fontId="19" fillId="0" borderId="0" xfId="0" applyNumberFormat="1" applyFont="1"/>
    <xf numFmtId="0" fontId="19" fillId="0" borderId="0" xfId="0" applyFont="1"/>
    <xf numFmtId="8" fontId="19" fillId="0" borderId="0" xfId="0" applyNumberFormat="1" applyFont="1"/>
    <xf numFmtId="1" fontId="0" fillId="0" borderId="0" xfId="0" applyNumberFormat="1"/>
    <xf numFmtId="0" fontId="19" fillId="0" borderId="0" xfId="0" applyFont="1" applyAlignment="1">
      <alignment horizontal="right"/>
    </xf>
    <xf numFmtId="0" fontId="20" fillId="0" borderId="0" xfId="0" applyFont="1"/>
    <xf numFmtId="165" fontId="20" fillId="0" borderId="0" xfId="0" applyNumberFormat="1" applyFont="1"/>
    <xf numFmtId="0" fontId="5" fillId="0" borderId="0" xfId="0" applyFont="1" applyAlignment="1">
      <alignment vertical="center"/>
    </xf>
    <xf numFmtId="8" fontId="1" fillId="0" borderId="19" xfId="0" applyNumberFormat="1" applyFont="1" applyBorder="1" applyAlignment="1">
      <alignment horizontal="right"/>
    </xf>
    <xf numFmtId="165" fontId="3" fillId="0" borderId="0" xfId="0" applyNumberFormat="1" applyFont="1" applyAlignment="1">
      <alignment vertical="center"/>
    </xf>
    <xf numFmtId="7" fontId="7" fillId="0" borderId="0" xfId="0" applyNumberFormat="1" applyFont="1" applyAlignment="1">
      <alignment vertical="center"/>
    </xf>
    <xf numFmtId="0" fontId="9" fillId="0" borderId="0" xfId="0" applyFont="1"/>
    <xf numFmtId="164" fontId="9" fillId="0" borderId="0" xfId="0" applyNumberFormat="1" applyFont="1"/>
    <xf numFmtId="164" fontId="9" fillId="0" borderId="0" xfId="0" applyNumberFormat="1" applyFont="1" applyAlignment="1">
      <alignment horizontal="center"/>
    </xf>
    <xf numFmtId="164" fontId="9" fillId="0" borderId="0" xfId="0" applyNumberFormat="1" applyFont="1" applyAlignment="1">
      <alignment horizontal="right"/>
    </xf>
    <xf numFmtId="0" fontId="2" fillId="0" borderId="0" xfId="0" applyFont="1" applyAlignment="1">
      <alignment wrapText="1"/>
    </xf>
    <xf numFmtId="165" fontId="1" fillId="2" borderId="2" xfId="0" applyNumberFormat="1" applyFont="1" applyFill="1" applyBorder="1"/>
    <xf numFmtId="8" fontId="1" fillId="0" borderId="0" xfId="0" applyNumberFormat="1" applyFont="1" applyAlignment="1">
      <alignment horizontal="center"/>
    </xf>
    <xf numFmtId="8" fontId="6" fillId="0" borderId="0" xfId="0" applyNumberFormat="1" applyFont="1"/>
    <xf numFmtId="0" fontId="3" fillId="0" borderId="15" xfId="0" applyFont="1" applyBorder="1" applyAlignment="1">
      <alignment horizontal="center"/>
    </xf>
    <xf numFmtId="2" fontId="1" fillId="0" borderId="0" xfId="0" applyNumberFormat="1" applyFont="1"/>
    <xf numFmtId="165" fontId="0" fillId="9" borderId="2" xfId="0" applyNumberFormat="1" applyFill="1" applyBorder="1"/>
    <xf numFmtId="165" fontId="0" fillId="9" borderId="2" xfId="1" applyNumberFormat="1" applyFont="1" applyFill="1" applyBorder="1" applyProtection="1"/>
    <xf numFmtId="165" fontId="17" fillId="9" borderId="0" xfId="0" applyNumberFormat="1" applyFont="1" applyFill="1"/>
    <xf numFmtId="164" fontId="1" fillId="10" borderId="0" xfId="0" applyNumberFormat="1" applyFont="1" applyFill="1" applyAlignment="1">
      <alignment horizontal="center" vertical="center"/>
    </xf>
    <xf numFmtId="164" fontId="1" fillId="10" borderId="0" xfId="0" applyNumberFormat="1" applyFont="1" applyFill="1" applyAlignment="1">
      <alignment horizontal="center"/>
    </xf>
    <xf numFmtId="164" fontId="9" fillId="10" borderId="0" xfId="0" applyNumberFormat="1" applyFont="1" applyFill="1"/>
    <xf numFmtId="8" fontId="1" fillId="0" borderId="15" xfId="1" applyNumberFormat="1" applyFont="1" applyBorder="1" applyAlignment="1" applyProtection="1">
      <alignment horizontal="right"/>
      <protection locked="0"/>
    </xf>
    <xf numFmtId="165" fontId="20" fillId="0" borderId="4" xfId="0" applyNumberFormat="1" applyFont="1" applyBorder="1" applyAlignment="1" applyProtection="1">
      <alignment horizontal="center"/>
      <protection locked="0"/>
    </xf>
    <xf numFmtId="0" fontId="21" fillId="4" borderId="0" xfId="0" applyFont="1" applyFill="1" applyAlignment="1" applyProtection="1">
      <alignment horizontal="center" vertical="center"/>
      <protection locked="0"/>
    </xf>
    <xf numFmtId="165" fontId="20" fillId="0" borderId="2" xfId="0" applyNumberFormat="1" applyFont="1" applyBorder="1" applyAlignment="1" applyProtection="1">
      <alignment horizontal="center"/>
      <protection locked="0"/>
    </xf>
    <xf numFmtId="0" fontId="20" fillId="0" borderId="2" xfId="0" applyFont="1" applyBorder="1" applyAlignment="1">
      <alignment horizontal="center"/>
    </xf>
    <xf numFmtId="9" fontId="20" fillId="0" borderId="4" xfId="2" applyFont="1" applyBorder="1" applyAlignment="1" applyProtection="1">
      <alignment horizontal="center"/>
      <protection locked="0"/>
    </xf>
    <xf numFmtId="165" fontId="22" fillId="3" borderId="2" xfId="0" applyNumberFormat="1" applyFont="1" applyFill="1" applyBorder="1" applyAlignment="1" applyProtection="1">
      <alignment horizontal="center"/>
      <protection locked="0"/>
    </xf>
    <xf numFmtId="165" fontId="22" fillId="3" borderId="4" xfId="0" applyNumberFormat="1" applyFont="1" applyFill="1" applyBorder="1" applyAlignment="1" applyProtection="1">
      <alignment horizontal="center"/>
      <protection locked="0"/>
    </xf>
    <xf numFmtId="0" fontId="22" fillId="3" borderId="2" xfId="0" applyFont="1" applyFill="1" applyBorder="1" applyAlignment="1">
      <alignment horizontal="center"/>
    </xf>
    <xf numFmtId="165" fontId="20" fillId="0" borderId="4" xfId="2" applyNumberFormat="1" applyFont="1" applyBorder="1" applyAlignment="1" applyProtection="1">
      <alignment horizontal="center"/>
      <protection locked="0"/>
    </xf>
    <xf numFmtId="8" fontId="3" fillId="0" borderId="0" xfId="1" applyNumberFormat="1" applyFont="1" applyBorder="1" applyAlignment="1" applyProtection="1">
      <alignment horizontal="center"/>
    </xf>
    <xf numFmtId="8" fontId="1" fillId="0" borderId="5" xfId="1" applyNumberFormat="1" applyFont="1" applyBorder="1" applyAlignment="1" applyProtection="1">
      <alignment horizontal="right"/>
      <protection locked="0"/>
    </xf>
    <xf numFmtId="8" fontId="1" fillId="0" borderId="3" xfId="1" applyNumberFormat="1" applyFont="1" applyBorder="1" applyAlignment="1" applyProtection="1">
      <alignment vertical="center"/>
      <protection locked="0"/>
    </xf>
    <xf numFmtId="0" fontId="20" fillId="0" borderId="0" xfId="0" applyFont="1" applyAlignment="1">
      <alignment horizontal="right"/>
    </xf>
    <xf numFmtId="165" fontId="22" fillId="11" borderId="0" xfId="0" applyNumberFormat="1" applyFont="1" applyFill="1" applyAlignment="1">
      <alignment horizontal="center"/>
    </xf>
    <xf numFmtId="9" fontId="20" fillId="0" borderId="2" xfId="2" applyFont="1" applyBorder="1" applyAlignment="1" applyProtection="1">
      <alignment horizontal="center"/>
      <protection locked="0"/>
    </xf>
    <xf numFmtId="165" fontId="20" fillId="0" borderId="2" xfId="2" applyNumberFormat="1" applyFont="1" applyBorder="1" applyAlignment="1" applyProtection="1">
      <alignment horizontal="center"/>
      <protection locked="0"/>
    </xf>
    <xf numFmtId="8" fontId="20" fillId="0" borderId="2" xfId="0" applyNumberFormat="1" applyFont="1" applyBorder="1" applyAlignment="1" applyProtection="1">
      <alignment horizontal="center"/>
      <protection locked="0"/>
    </xf>
    <xf numFmtId="0" fontId="17" fillId="0" borderId="0" xfId="0" applyFont="1" applyAlignment="1">
      <alignment horizontal="center"/>
    </xf>
    <xf numFmtId="164" fontId="17" fillId="0" borderId="0" xfId="0" applyNumberFormat="1" applyFont="1"/>
    <xf numFmtId="164" fontId="17" fillId="9" borderId="0" xfId="0" applyNumberFormat="1" applyFont="1" applyFill="1"/>
    <xf numFmtId="0" fontId="7" fillId="0" borderId="0" xfId="0" applyFont="1" applyAlignment="1">
      <alignment horizontal="center"/>
    </xf>
    <xf numFmtId="8" fontId="7" fillId="12" borderId="0" xfId="0" applyNumberFormat="1" applyFont="1" applyFill="1" applyAlignment="1">
      <alignment horizontal="center"/>
    </xf>
    <xf numFmtId="8" fontId="1" fillId="0" borderId="2" xfId="0" applyNumberFormat="1" applyFont="1" applyBorder="1" applyAlignment="1">
      <alignment horizontal="right" vertical="center"/>
    </xf>
    <xf numFmtId="8" fontId="7" fillId="12" borderId="10" xfId="0" applyNumberFormat="1" applyFont="1" applyFill="1" applyBorder="1" applyAlignment="1">
      <alignment vertical="center"/>
    </xf>
    <xf numFmtId="8" fontId="7" fillId="12" borderId="2" xfId="0" applyNumberFormat="1" applyFont="1" applyFill="1" applyBorder="1" applyAlignment="1">
      <alignment horizontal="right" vertical="center"/>
    </xf>
    <xf numFmtId="7" fontId="7" fillId="12" borderId="2" xfId="0" applyNumberFormat="1" applyFont="1" applyFill="1" applyBorder="1" applyAlignment="1">
      <alignment vertical="center"/>
    </xf>
    <xf numFmtId="164" fontId="3" fillId="0" borderId="0" xfId="0" applyNumberFormat="1" applyFont="1" applyAlignment="1">
      <alignment horizontal="center"/>
    </xf>
    <xf numFmtId="164" fontId="17" fillId="9" borderId="0" xfId="0" applyNumberFormat="1" applyFont="1" applyFill="1" applyAlignment="1">
      <alignment horizontal="center"/>
    </xf>
    <xf numFmtId="164" fontId="17" fillId="0" borderId="0" xfId="0" applyNumberFormat="1" applyFont="1" applyAlignment="1">
      <alignment horizontal="center"/>
    </xf>
    <xf numFmtId="164" fontId="8" fillId="0" borderId="0" xfId="0" applyNumberFormat="1" applyFont="1"/>
    <xf numFmtId="0" fontId="1" fillId="3" borderId="0" xfId="0" applyFont="1" applyFill="1"/>
    <xf numFmtId="8" fontId="1" fillId="3" borderId="0" xfId="0" applyNumberFormat="1" applyFont="1" applyFill="1"/>
    <xf numFmtId="8" fontId="1" fillId="0" borderId="1" xfId="0" applyNumberFormat="1" applyFont="1" applyBorder="1" applyAlignment="1">
      <alignment horizontal="center"/>
    </xf>
    <xf numFmtId="8" fontId="1" fillId="0" borderId="11" xfId="0" applyNumberFormat="1" applyFont="1" applyBorder="1" applyAlignment="1">
      <alignment horizontal="center"/>
    </xf>
    <xf numFmtId="8" fontId="1" fillId="3" borderId="0" xfId="0" applyNumberFormat="1" applyFont="1" applyFill="1" applyAlignment="1">
      <alignment horizontal="center"/>
    </xf>
    <xf numFmtId="165" fontId="20" fillId="0" borderId="0" xfId="0" applyNumberFormat="1" applyFont="1" applyAlignment="1">
      <alignment horizontal="right"/>
    </xf>
    <xf numFmtId="165" fontId="20" fillId="0" borderId="0" xfId="0" applyNumberFormat="1" applyFont="1" applyAlignment="1">
      <alignment horizontal="center"/>
    </xf>
    <xf numFmtId="0" fontId="1" fillId="0" borderId="0" xfId="0" applyFont="1" applyAlignment="1">
      <alignment vertical="center" wrapText="1"/>
    </xf>
    <xf numFmtId="0" fontId="1" fillId="0" borderId="16" xfId="0" applyFont="1" applyBorder="1" applyAlignment="1">
      <alignment vertical="center" wrapText="1"/>
    </xf>
    <xf numFmtId="0" fontId="1" fillId="0" borderId="16" xfId="0" applyFont="1" applyBorder="1"/>
    <xf numFmtId="0" fontId="23" fillId="0" borderId="0" xfId="0" applyFont="1"/>
    <xf numFmtId="0" fontId="1" fillId="0" borderId="12" xfId="0" applyFont="1" applyBorder="1"/>
    <xf numFmtId="0" fontId="1" fillId="0" borderId="17" xfId="0" applyFont="1" applyBorder="1"/>
    <xf numFmtId="164" fontId="0" fillId="9" borderId="0" xfId="0" applyNumberFormat="1" applyFill="1"/>
    <xf numFmtId="164" fontId="13" fillId="9" borderId="2" xfId="0" applyNumberFormat="1" applyFont="1" applyFill="1" applyBorder="1"/>
    <xf numFmtId="164" fontId="13" fillId="0" borderId="0" xfId="0" applyNumberFormat="1" applyFont="1"/>
    <xf numFmtId="0" fontId="10" fillId="0" borderId="0" xfId="0" applyFont="1" applyAlignment="1">
      <alignment horizontal="center" vertical="center"/>
    </xf>
    <xf numFmtId="8" fontId="1" fillId="0" borderId="19" xfId="1" applyNumberFormat="1" applyFont="1" applyBorder="1" applyAlignment="1" applyProtection="1">
      <alignment horizontal="center" vertical="center"/>
      <protection locked="0"/>
    </xf>
    <xf numFmtId="8" fontId="1" fillId="0" borderId="16" xfId="1" applyNumberFormat="1" applyFont="1" applyBorder="1" applyAlignment="1" applyProtection="1">
      <alignment horizontal="center" vertical="center"/>
      <protection locked="0"/>
    </xf>
    <xf numFmtId="8" fontId="1" fillId="0" borderId="7" xfId="1" applyNumberFormat="1" applyFont="1" applyBorder="1" applyAlignment="1" applyProtection="1">
      <alignment horizontal="center" vertical="center"/>
      <protection locked="0"/>
    </xf>
    <xf numFmtId="8" fontId="1" fillId="0" borderId="20" xfId="1" applyNumberFormat="1" applyFont="1" applyBorder="1" applyAlignment="1" applyProtection="1">
      <alignment horizontal="center" vertical="center"/>
      <protection locked="0"/>
    </xf>
    <xf numFmtId="0" fontId="7" fillId="0" borderId="0" xfId="0" applyFont="1" applyAlignment="1">
      <alignment horizontal="right"/>
    </xf>
    <xf numFmtId="0" fontId="7" fillId="0" borderId="14" xfId="0" applyFont="1" applyBorder="1" applyAlignment="1">
      <alignment horizontal="right"/>
    </xf>
    <xf numFmtId="0" fontId="3" fillId="0" borderId="0" xfId="0" applyFont="1" applyAlignment="1">
      <alignment horizontal="center"/>
    </xf>
    <xf numFmtId="164" fontId="3" fillId="0" borderId="0" xfId="0" applyNumberFormat="1" applyFont="1" applyAlignment="1">
      <alignment horizontal="center"/>
    </xf>
    <xf numFmtId="0" fontId="1" fillId="0" borderId="0" xfId="0" applyFont="1" applyAlignment="1" applyProtection="1">
      <alignment horizontal="center"/>
      <protection locked="0"/>
    </xf>
    <xf numFmtId="0" fontId="7" fillId="8" borderId="15" xfId="0" applyFont="1" applyFill="1" applyBorder="1" applyAlignment="1" applyProtection="1">
      <alignment horizontal="center" vertical="center"/>
      <protection locked="0"/>
    </xf>
    <xf numFmtId="0" fontId="7" fillId="8" borderId="3" xfId="0" applyFont="1" applyFill="1" applyBorder="1" applyAlignment="1" applyProtection="1">
      <alignment horizontal="center" vertical="center"/>
      <protection locked="0"/>
    </xf>
    <xf numFmtId="0" fontId="6" fillId="0" borderId="0" xfId="0" applyFont="1" applyAlignment="1">
      <alignment horizontal="right" vertical="center"/>
    </xf>
    <xf numFmtId="0" fontId="6" fillId="0" borderId="16" xfId="0" applyFont="1" applyBorder="1" applyAlignment="1">
      <alignment horizontal="right" vertical="center"/>
    </xf>
    <xf numFmtId="0" fontId="1" fillId="0" borderId="0" xfId="0" applyFont="1" applyAlignment="1">
      <alignment horizontal="left"/>
    </xf>
    <xf numFmtId="164" fontId="1" fillId="0" borderId="0" xfId="0" applyNumberFormat="1" applyFont="1" applyAlignment="1">
      <alignment horizontal="left" vertical="center"/>
    </xf>
    <xf numFmtId="8" fontId="1" fillId="0" borderId="2" xfId="0" applyNumberFormat="1" applyFont="1" applyBorder="1" applyAlignment="1" applyProtection="1">
      <alignment horizontal="right"/>
      <protection locked="0"/>
    </xf>
    <xf numFmtId="8" fontId="1" fillId="0" borderId="2" xfId="0" applyNumberFormat="1" applyFont="1" applyBorder="1" applyAlignment="1">
      <alignment horizontal="right"/>
    </xf>
    <xf numFmtId="0" fontId="3" fillId="2" borderId="2" xfId="0" applyFont="1" applyFill="1" applyBorder="1" applyAlignment="1">
      <alignment horizontal="center"/>
    </xf>
    <xf numFmtId="0" fontId="3" fillId="0" borderId="15" xfId="0" applyFont="1" applyBorder="1" applyAlignment="1">
      <alignment horizontal="center"/>
    </xf>
    <xf numFmtId="0" fontId="3" fillId="0" borderId="5" xfId="0" applyFont="1" applyBorder="1" applyAlignment="1">
      <alignment horizontal="center"/>
    </xf>
    <xf numFmtId="0" fontId="3" fillId="0" borderId="3" xfId="0" applyFont="1" applyBorder="1" applyAlignment="1">
      <alignment horizontal="center"/>
    </xf>
    <xf numFmtId="0" fontId="9" fillId="0" borderId="8" xfId="0" applyFont="1" applyBorder="1" applyAlignment="1">
      <alignment horizontal="center" vertical="center"/>
    </xf>
    <xf numFmtId="8" fontId="1" fillId="0" borderId="15" xfId="0" applyNumberFormat="1" applyFont="1" applyBorder="1" applyAlignment="1">
      <alignment horizontal="right"/>
    </xf>
    <xf numFmtId="8" fontId="1" fillId="0" borderId="3" xfId="0" applyNumberFormat="1" applyFont="1" applyBorder="1" applyAlignment="1">
      <alignment horizontal="right"/>
    </xf>
    <xf numFmtId="8" fontId="1" fillId="0" borderId="0" xfId="0" applyNumberFormat="1" applyFont="1" applyAlignment="1">
      <alignment horizontal="center"/>
    </xf>
    <xf numFmtId="0" fontId="3" fillId="0" borderId="0" xfId="0" applyFont="1" applyAlignment="1">
      <alignment horizontal="center" vertical="top" wrapText="1"/>
    </xf>
    <xf numFmtId="0" fontId="1" fillId="0" borderId="0" xfId="0" applyFont="1" applyAlignment="1">
      <alignment horizontal="center" vertical="top" wrapText="1"/>
    </xf>
    <xf numFmtId="0" fontId="3" fillId="0" borderId="2" xfId="0" applyFont="1" applyBorder="1" applyAlignment="1">
      <alignment horizontal="center"/>
    </xf>
    <xf numFmtId="8" fontId="1" fillId="0" borderId="2" xfId="0" applyNumberFormat="1" applyFont="1" applyBorder="1" applyAlignment="1" applyProtection="1">
      <alignment horizontal="center"/>
      <protection locked="0"/>
    </xf>
    <xf numFmtId="0" fontId="5" fillId="0" borderId="0" xfId="0" applyFont="1" applyAlignment="1">
      <alignment horizontal="center" vertical="top" wrapText="1"/>
    </xf>
    <xf numFmtId="0" fontId="5" fillId="0" borderId="0" xfId="0" applyFont="1" applyAlignment="1">
      <alignment horizontal="center" vertical="top"/>
    </xf>
    <xf numFmtId="0" fontId="5" fillId="0" borderId="12" xfId="0" applyFont="1" applyBorder="1" applyAlignment="1">
      <alignment horizontal="center" vertical="center"/>
    </xf>
    <xf numFmtId="0" fontId="5" fillId="0" borderId="0" xfId="0" applyFont="1" applyAlignment="1">
      <alignment horizontal="center" vertical="center"/>
    </xf>
    <xf numFmtId="0" fontId="1" fillId="0" borderId="0" xfId="0" applyFont="1" applyAlignment="1">
      <alignment horizontal="left" vertical="top" wrapText="1"/>
    </xf>
    <xf numFmtId="8" fontId="1" fillId="0" borderId="15" xfId="1" applyNumberFormat="1" applyFont="1" applyBorder="1" applyAlignment="1" applyProtection="1">
      <alignment horizontal="right"/>
      <protection locked="0"/>
    </xf>
    <xf numFmtId="8" fontId="1" fillId="0" borderId="3" xfId="1" applyNumberFormat="1" applyFont="1" applyBorder="1" applyAlignment="1" applyProtection="1">
      <alignment horizontal="right"/>
      <protection locked="0"/>
    </xf>
    <xf numFmtId="8" fontId="1" fillId="0" borderId="18" xfId="0" applyNumberFormat="1" applyFont="1" applyBorder="1" applyAlignment="1">
      <alignment horizontal="right"/>
    </xf>
    <xf numFmtId="8" fontId="1" fillId="0" borderId="5" xfId="0" applyNumberFormat="1" applyFont="1" applyBorder="1" applyAlignment="1">
      <alignment horizontal="right"/>
    </xf>
    <xf numFmtId="0" fontId="1" fillId="0" borderId="1" xfId="0" applyFont="1" applyBorder="1" applyAlignment="1" applyProtection="1">
      <alignment horizontal="center"/>
      <protection locked="0"/>
    </xf>
    <xf numFmtId="0" fontId="1" fillId="0" borderId="20" xfId="0" applyFont="1" applyBorder="1" applyAlignment="1" applyProtection="1">
      <alignment horizontal="center"/>
      <protection locked="0"/>
    </xf>
    <xf numFmtId="8" fontId="1" fillId="0" borderId="26" xfId="1" applyNumberFormat="1" applyFont="1" applyBorder="1" applyAlignment="1" applyProtection="1">
      <alignment horizontal="center" vertical="center"/>
      <protection locked="0"/>
    </xf>
    <xf numFmtId="8" fontId="1" fillId="0" borderId="17" xfId="1" applyNumberFormat="1" applyFont="1" applyBorder="1" applyAlignment="1" applyProtection="1">
      <alignment horizontal="center" vertical="center"/>
      <protection locked="0"/>
    </xf>
    <xf numFmtId="8" fontId="3" fillId="0" borderId="1" xfId="1" applyNumberFormat="1" applyFont="1" applyBorder="1" applyAlignment="1" applyProtection="1">
      <alignment horizontal="center" vertical="center"/>
    </xf>
    <xf numFmtId="8" fontId="3" fillId="0" borderId="1" xfId="0" applyNumberFormat="1" applyFont="1" applyBorder="1" applyAlignment="1">
      <alignment horizontal="center"/>
    </xf>
    <xf numFmtId="9" fontId="8" fillId="5" borderId="26" xfId="0" applyNumberFormat="1" applyFont="1" applyFill="1" applyBorder="1" applyAlignment="1">
      <alignment horizontal="center" vertical="center"/>
    </xf>
    <xf numFmtId="9" fontId="8" fillId="5" borderId="12" xfId="0" applyNumberFormat="1" applyFont="1" applyFill="1" applyBorder="1" applyAlignment="1">
      <alignment horizontal="center" vertical="center"/>
    </xf>
    <xf numFmtId="9" fontId="8" fillId="5" borderId="17" xfId="0" applyNumberFormat="1" applyFont="1" applyFill="1" applyBorder="1" applyAlignment="1">
      <alignment horizontal="center" vertical="center"/>
    </xf>
    <xf numFmtId="9" fontId="8" fillId="5" borderId="7" xfId="0" applyNumberFormat="1" applyFont="1" applyFill="1" applyBorder="1" applyAlignment="1">
      <alignment horizontal="center" vertical="center"/>
    </xf>
    <xf numFmtId="9" fontId="8" fillId="5" borderId="1" xfId="0" applyNumberFormat="1" applyFont="1" applyFill="1" applyBorder="1" applyAlignment="1">
      <alignment horizontal="center" vertical="center"/>
    </xf>
    <xf numFmtId="9" fontId="8" fillId="5" borderId="20" xfId="0" applyNumberFormat="1" applyFont="1" applyFill="1" applyBorder="1" applyAlignment="1">
      <alignment horizontal="center" vertical="center"/>
    </xf>
    <xf numFmtId="8" fontId="3" fillId="0" borderId="0" xfId="1" applyNumberFormat="1" applyFont="1" applyBorder="1" applyAlignment="1" applyProtection="1">
      <alignment horizontal="center"/>
    </xf>
    <xf numFmtId="8" fontId="1" fillId="0" borderId="12" xfId="1" applyNumberFormat="1" applyFont="1" applyBorder="1" applyAlignment="1" applyProtection="1">
      <alignment horizontal="center"/>
      <protection locked="0"/>
    </xf>
    <xf numFmtId="8" fontId="1" fillId="0" borderId="17" xfId="1" applyNumberFormat="1" applyFont="1" applyBorder="1" applyAlignment="1" applyProtection="1">
      <alignment horizontal="center"/>
      <protection locked="0"/>
    </xf>
    <xf numFmtId="8" fontId="1" fillId="0" borderId="0" xfId="1" applyNumberFormat="1" applyFont="1" applyBorder="1" applyAlignment="1" applyProtection="1">
      <alignment horizontal="center"/>
      <protection locked="0"/>
    </xf>
    <xf numFmtId="8" fontId="1" fillId="0" borderId="16" xfId="1" applyNumberFormat="1" applyFont="1" applyBorder="1" applyAlignment="1" applyProtection="1">
      <alignment horizontal="center"/>
      <protection locked="0"/>
    </xf>
    <xf numFmtId="8" fontId="1" fillId="0" borderId="1" xfId="1" applyNumberFormat="1" applyFont="1" applyBorder="1" applyAlignment="1" applyProtection="1">
      <alignment horizontal="center" vertical="center"/>
      <protection locked="0"/>
    </xf>
    <xf numFmtId="0" fontId="1" fillId="0" borderId="4" xfId="0" applyFont="1" applyBorder="1" applyAlignment="1">
      <alignment horizontal="center"/>
    </xf>
    <xf numFmtId="0" fontId="1" fillId="0" borderId="0" xfId="0" applyFont="1" applyAlignment="1">
      <alignment horizontal="right" vertical="center"/>
    </xf>
    <xf numFmtId="0" fontId="7" fillId="0" borderId="0" xfId="0" applyFont="1" applyAlignment="1">
      <alignment horizontal="right" vertical="center"/>
    </xf>
    <xf numFmtId="0" fontId="7" fillId="0" borderId="16" xfId="0" applyFont="1" applyBorder="1" applyAlignment="1">
      <alignment horizontal="right" vertical="center"/>
    </xf>
    <xf numFmtId="0" fontId="1" fillId="0" borderId="0" xfId="0" applyFont="1" applyAlignment="1" applyProtection="1">
      <alignment horizontal="center" vertical="center" wrapText="1"/>
      <protection locked="0"/>
    </xf>
    <xf numFmtId="0" fontId="1" fillId="0" borderId="26"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7" xfId="0" applyFont="1" applyBorder="1" applyAlignment="1">
      <alignment horizontal="center" vertical="center"/>
    </xf>
    <xf numFmtId="0" fontId="1" fillId="0" borderId="25" xfId="0" applyFont="1" applyBorder="1" applyAlignment="1">
      <alignment horizontal="center" vertical="center"/>
    </xf>
    <xf numFmtId="0" fontId="1" fillId="0" borderId="12" xfId="0" applyFont="1" applyBorder="1" applyAlignment="1">
      <alignment horizontal="right" vertical="center" wrapText="1"/>
    </xf>
    <xf numFmtId="9" fontId="7" fillId="0" borderId="0" xfId="2" applyFont="1" applyAlignment="1">
      <alignment horizontal="left"/>
    </xf>
    <xf numFmtId="0" fontId="6" fillId="0" borderId="0" xfId="0" applyFont="1" applyAlignment="1">
      <alignment horizontal="right"/>
    </xf>
    <xf numFmtId="0" fontId="12" fillId="0" borderId="0" xfId="0" applyFont="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6" fillId="0" borderId="0" xfId="0" applyFont="1" applyAlignment="1">
      <alignment horizontal="right" vertical="center" wrapText="1"/>
    </xf>
    <xf numFmtId="165" fontId="7" fillId="0" borderId="0" xfId="0" applyNumberFormat="1" applyFont="1" applyAlignment="1">
      <alignment horizontal="left" vertical="center"/>
    </xf>
    <xf numFmtId="0" fontId="3" fillId="5" borderId="0" xfId="0" applyFont="1" applyFill="1" applyAlignment="1">
      <alignment horizontal="center" vertical="center" wrapText="1"/>
    </xf>
    <xf numFmtId="0" fontId="5" fillId="0" borderId="0" xfId="0" applyFont="1" applyAlignment="1" applyProtection="1">
      <alignment horizontal="center" vertical="center"/>
      <protection locked="0"/>
    </xf>
    <xf numFmtId="0" fontId="1" fillId="0" borderId="16" xfId="0" applyFont="1" applyBorder="1" applyAlignment="1">
      <alignment horizontal="right" vertical="center"/>
    </xf>
    <xf numFmtId="10" fontId="7" fillId="0" borderId="0" xfId="0" applyNumberFormat="1" applyFont="1" applyAlignment="1">
      <alignment horizontal="left"/>
    </xf>
    <xf numFmtId="0" fontId="11" fillId="0" borderId="0" xfId="0" applyFont="1" applyAlignment="1">
      <alignment horizontal="right" vertical="center"/>
    </xf>
    <xf numFmtId="0" fontId="11" fillId="0" borderId="16" xfId="0" applyFont="1" applyBorder="1" applyAlignment="1">
      <alignment horizontal="right" vertical="center"/>
    </xf>
    <xf numFmtId="165" fontId="6" fillId="0" borderId="0" xfId="0" applyNumberFormat="1" applyFont="1" applyAlignment="1">
      <alignment horizontal="right" vertical="center"/>
    </xf>
    <xf numFmtId="0" fontId="6" fillId="0" borderId="23"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8" fillId="0" borderId="0" xfId="0" applyFont="1" applyAlignment="1">
      <alignment horizontal="center" vertical="top" wrapText="1"/>
    </xf>
    <xf numFmtId="0" fontId="22" fillId="5" borderId="23" xfId="0" applyFont="1" applyFill="1" applyBorder="1" applyAlignment="1" applyProtection="1">
      <alignment horizontal="center"/>
      <protection locked="0"/>
    </xf>
    <xf numFmtId="0" fontId="22" fillId="5" borderId="24" xfId="0" applyFont="1" applyFill="1" applyBorder="1" applyAlignment="1" applyProtection="1">
      <alignment horizontal="center"/>
      <protection locked="0"/>
    </xf>
    <xf numFmtId="165" fontId="22" fillId="5" borderId="23" xfId="0" applyNumberFormat="1" applyFont="1" applyFill="1" applyBorder="1" applyAlignment="1" applyProtection="1">
      <alignment horizontal="center"/>
      <protection locked="0"/>
    </xf>
    <xf numFmtId="165" fontId="22" fillId="5" borderId="22" xfId="0" applyNumberFormat="1" applyFont="1" applyFill="1" applyBorder="1" applyAlignment="1" applyProtection="1">
      <alignment horizontal="center"/>
      <protection locked="0"/>
    </xf>
    <xf numFmtId="165" fontId="22" fillId="5" borderId="24" xfId="0" applyNumberFormat="1" applyFont="1" applyFill="1" applyBorder="1" applyAlignment="1" applyProtection="1">
      <alignment horizontal="center"/>
      <protection locked="0"/>
    </xf>
    <xf numFmtId="0" fontId="21" fillId="4" borderId="0" xfId="0" applyFont="1" applyFill="1" applyAlignment="1" applyProtection="1">
      <alignment horizontal="center" vertical="center"/>
      <protection locked="0"/>
    </xf>
    <xf numFmtId="0" fontId="20" fillId="4" borderId="0" xfId="0" applyFont="1" applyFill="1" applyAlignment="1" applyProtection="1">
      <alignment horizontal="center" vertical="center"/>
      <protection locked="0"/>
    </xf>
    <xf numFmtId="165" fontId="21" fillId="6" borderId="0" xfId="0" applyNumberFormat="1" applyFont="1" applyFill="1" applyAlignment="1" applyProtection="1">
      <alignment horizontal="center" vertical="center"/>
      <protection locked="0"/>
    </xf>
    <xf numFmtId="165" fontId="20" fillId="6" borderId="0" xfId="0" applyNumberFormat="1" applyFont="1" applyFill="1" applyAlignment="1" applyProtection="1">
      <alignment horizontal="center" vertical="center"/>
      <protection locked="0"/>
    </xf>
    <xf numFmtId="165" fontId="20" fillId="0" borderId="4" xfId="0" applyNumberFormat="1" applyFont="1" applyBorder="1" applyAlignment="1" applyProtection="1">
      <alignment horizontal="center"/>
      <protection locked="0"/>
    </xf>
    <xf numFmtId="165" fontId="20" fillId="0" borderId="11" xfId="0" applyNumberFormat="1" applyFont="1" applyBorder="1" applyAlignment="1" applyProtection="1">
      <alignment horizontal="center"/>
      <protection locked="0"/>
    </xf>
    <xf numFmtId="165" fontId="20" fillId="0" borderId="28" xfId="0" applyNumberFormat="1" applyFont="1" applyBorder="1" applyAlignment="1" applyProtection="1">
      <alignment horizontal="center"/>
      <protection locked="0"/>
    </xf>
    <xf numFmtId="165" fontId="20" fillId="0" borderId="4" xfId="0" applyNumberFormat="1" applyFont="1" applyBorder="1" applyAlignment="1" applyProtection="1">
      <alignment horizontal="right"/>
      <protection locked="0"/>
    </xf>
    <xf numFmtId="165" fontId="20" fillId="0" borderId="28" xfId="0" applyNumberFormat="1" applyFont="1" applyBorder="1" applyAlignment="1" applyProtection="1">
      <alignment horizontal="right"/>
      <protection locked="0"/>
    </xf>
    <xf numFmtId="165" fontId="21" fillId="7" borderId="0" xfId="0" applyNumberFormat="1" applyFont="1" applyFill="1" applyAlignment="1" applyProtection="1">
      <alignment horizontal="center" vertical="center"/>
      <protection locked="0"/>
    </xf>
    <xf numFmtId="165" fontId="21" fillId="7" borderId="1" xfId="0" applyNumberFormat="1" applyFont="1" applyFill="1" applyBorder="1" applyAlignment="1" applyProtection="1">
      <alignment horizontal="center" vertical="center"/>
      <protection locked="0"/>
    </xf>
    <xf numFmtId="0" fontId="21" fillId="4" borderId="2" xfId="0" applyFont="1" applyFill="1" applyBorder="1" applyAlignment="1" applyProtection="1">
      <alignment horizontal="center" vertical="center"/>
      <protection locked="0"/>
    </xf>
    <xf numFmtId="165" fontId="20" fillId="0" borderId="29" xfId="0" applyNumberFormat="1" applyFont="1" applyBorder="1" applyAlignment="1" applyProtection="1">
      <alignment horizontal="center"/>
      <protection locked="0"/>
    </xf>
    <xf numFmtId="165" fontId="20" fillId="0" borderId="30" xfId="0" applyNumberFormat="1" applyFont="1" applyBorder="1" applyAlignment="1" applyProtection="1">
      <alignment horizontal="center"/>
      <protection locked="0"/>
    </xf>
    <xf numFmtId="165" fontId="20" fillId="0" borderId="31" xfId="0" applyNumberFormat="1" applyFont="1" applyBorder="1" applyAlignment="1" applyProtection="1">
      <alignment horizontal="center"/>
      <protection locked="0"/>
    </xf>
    <xf numFmtId="8" fontId="1" fillId="0" borderId="1" xfId="0" applyNumberFormat="1" applyFont="1" applyBorder="1" applyAlignment="1">
      <alignment horizontal="center"/>
    </xf>
    <xf numFmtId="8" fontId="1" fillId="0" borderId="12" xfId="0" applyNumberFormat="1" applyFont="1" applyBorder="1" applyAlignment="1">
      <alignment horizontal="center"/>
    </xf>
    <xf numFmtId="8" fontId="6" fillId="0" borderId="12" xfId="0" applyNumberFormat="1" applyFont="1" applyBorder="1" applyAlignment="1">
      <alignment horizontal="center"/>
    </xf>
    <xf numFmtId="8" fontId="6" fillId="0" borderId="1" xfId="0" applyNumberFormat="1" applyFont="1" applyBorder="1" applyAlignment="1">
      <alignment horizontal="center"/>
    </xf>
    <xf numFmtId="165" fontId="9" fillId="0" borderId="0" xfId="0" applyNumberFormat="1" applyFont="1" applyAlignment="1">
      <alignment horizontal="center"/>
    </xf>
    <xf numFmtId="164" fontId="9" fillId="0" borderId="0" xfId="0" applyNumberFormat="1" applyFont="1" applyAlignment="1">
      <alignment horizontal="right"/>
    </xf>
    <xf numFmtId="164" fontId="9" fillId="0" borderId="23" xfId="0" applyNumberFormat="1" applyFont="1" applyBorder="1" applyAlignment="1">
      <alignment horizontal="center"/>
    </xf>
    <xf numFmtId="164" fontId="9" fillId="0" borderId="24" xfId="0" applyNumberFormat="1" applyFont="1" applyBorder="1" applyAlignment="1">
      <alignment horizontal="center"/>
    </xf>
    <xf numFmtId="0" fontId="18" fillId="0" borderId="1" xfId="0" applyFont="1" applyBorder="1" applyAlignment="1">
      <alignment horizontal="center"/>
    </xf>
    <xf numFmtId="0" fontId="18" fillId="0" borderId="0" xfId="0" applyFont="1" applyAlignment="1">
      <alignment horizontal="center"/>
    </xf>
    <xf numFmtId="164" fontId="18" fillId="0" borderId="0" xfId="0" applyNumberFormat="1" applyFont="1" applyAlignment="1">
      <alignment horizontal="center"/>
    </xf>
    <xf numFmtId="165" fontId="14" fillId="0" borderId="22" xfId="0" applyNumberFormat="1" applyFont="1" applyBorder="1" applyAlignment="1">
      <alignment horizontal="center"/>
    </xf>
    <xf numFmtId="8" fontId="14" fillId="0" borderId="0" xfId="0" applyNumberFormat="1" applyFont="1" applyAlignment="1">
      <alignment horizontal="center"/>
    </xf>
    <xf numFmtId="0" fontId="14" fillId="0" borderId="0" xfId="0" applyFont="1" applyAlignment="1">
      <alignment horizontal="center"/>
    </xf>
    <xf numFmtId="0" fontId="14" fillId="0" borderId="8" xfId="0" applyFont="1" applyBorder="1" applyAlignment="1">
      <alignment horizontal="center"/>
    </xf>
    <xf numFmtId="8" fontId="14" fillId="0" borderId="8" xfId="0" applyNumberFormat="1" applyFont="1" applyBorder="1" applyAlignment="1">
      <alignment horizontal="center"/>
    </xf>
    <xf numFmtId="165" fontId="14" fillId="0" borderId="21" xfId="0" applyNumberFormat="1" applyFont="1" applyBorder="1" applyAlignment="1">
      <alignment horizontal="center"/>
    </xf>
    <xf numFmtId="165" fontId="14" fillId="0" borderId="0" xfId="0" applyNumberFormat="1" applyFont="1" applyAlignment="1">
      <alignment horizontal="center"/>
    </xf>
    <xf numFmtId="165" fontId="14" fillId="0" borderId="8" xfId="0" applyNumberFormat="1" applyFont="1" applyBorder="1" applyAlignment="1">
      <alignment horizontal="center"/>
    </xf>
    <xf numFmtId="8" fontId="14" fillId="0" borderId="21" xfId="0" applyNumberFormat="1" applyFont="1" applyBorder="1" applyAlignment="1">
      <alignment horizontal="center"/>
    </xf>
    <xf numFmtId="0" fontId="14" fillId="0" borderId="21" xfId="0" applyFont="1" applyBorder="1" applyAlignment="1">
      <alignment horizontal="center"/>
    </xf>
    <xf numFmtId="165" fontId="16" fillId="0" borderId="21" xfId="0" applyNumberFormat="1" applyFont="1" applyBorder="1" applyAlignment="1">
      <alignment horizontal="center"/>
    </xf>
    <xf numFmtId="165" fontId="16" fillId="0" borderId="0" xfId="0" applyNumberFormat="1" applyFont="1" applyAlignment="1">
      <alignment horizontal="center"/>
    </xf>
    <xf numFmtId="165" fontId="16" fillId="0" borderId="8" xfId="0" applyNumberFormat="1" applyFont="1" applyBorder="1" applyAlignment="1">
      <alignment horizontal="center"/>
    </xf>
    <xf numFmtId="165" fontId="0" fillId="0" borderId="23" xfId="0" applyNumberFormat="1" applyBorder="1" applyAlignment="1" applyProtection="1">
      <alignment horizontal="center"/>
      <protection locked="0"/>
    </xf>
    <xf numFmtId="165" fontId="0" fillId="0" borderId="24" xfId="0" applyNumberFormat="1" applyBorder="1" applyAlignment="1" applyProtection="1">
      <alignment horizontal="center"/>
      <protection locked="0"/>
    </xf>
    <xf numFmtId="164" fontId="17" fillId="0" borderId="23" xfId="0" applyNumberFormat="1" applyFont="1" applyBorder="1" applyAlignment="1">
      <alignment horizontal="center"/>
    </xf>
    <xf numFmtId="164" fontId="17" fillId="0" borderId="24" xfId="0" applyNumberFormat="1" applyFont="1" applyBorder="1" applyAlignment="1">
      <alignment horizontal="center"/>
    </xf>
    <xf numFmtId="0" fontId="8" fillId="0" borderId="0" xfId="0" applyFont="1" applyAlignment="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 Id="rId5" Type="http://schemas.openxmlformats.org/officeDocument/2006/relationships/image" Target="../media/image8.emf"/><Relationship Id="rId4"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9</xdr:col>
      <xdr:colOff>134916</xdr:colOff>
      <xdr:row>60</xdr:row>
      <xdr:rowOff>96047</xdr:rowOff>
    </xdr:from>
    <xdr:to>
      <xdr:col>13</xdr:col>
      <xdr:colOff>130587</xdr:colOff>
      <xdr:row>63</xdr:row>
      <xdr:rowOff>97112</xdr:rowOff>
    </xdr:to>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214916" y="9196254"/>
          <a:ext cx="2576793" cy="4820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183931</xdr:colOff>
      <xdr:row>5</xdr:row>
      <xdr:rowOff>17975</xdr:rowOff>
    </xdr:from>
    <xdr:to>
      <xdr:col>7</xdr:col>
      <xdr:colOff>0</xdr:colOff>
      <xdr:row>6</xdr:row>
      <xdr:rowOff>84533</xdr:rowOff>
    </xdr:to>
    <xdr:pic>
      <xdr:nvPicPr>
        <xdr:cNvPr id="4" name="Picture 3">
          <a:extLst>
            <a:ext uri="{FF2B5EF4-FFF2-40B4-BE49-F238E27FC236}">
              <a16:creationId xmlns:a16="http://schemas.microsoft.com/office/drawing/2014/main" id="{1F6D8A8A-707E-4E41-A461-DBAF12CC034C}"/>
            </a:ext>
          </a:extLst>
        </xdr:cNvPr>
        <xdr:cNvPicPr>
          <a:picLocks noChangeAspect="1"/>
        </xdr:cNvPicPr>
      </xdr:nvPicPr>
      <xdr:blipFill>
        <a:blip xmlns:r="http://schemas.openxmlformats.org/officeDocument/2006/relationships" r:embed="rId1"/>
        <a:stretch>
          <a:fillRect/>
        </a:stretch>
      </xdr:blipFill>
      <xdr:spPr>
        <a:xfrm>
          <a:off x="793531" y="970475"/>
          <a:ext cx="3454619" cy="257058"/>
        </a:xfrm>
        <a:prstGeom prst="rect">
          <a:avLst/>
        </a:prstGeom>
      </xdr:spPr>
    </xdr:pic>
    <xdr:clientData/>
  </xdr:twoCellAnchor>
  <xdr:twoCellAnchor editAs="oneCell">
    <xdr:from>
      <xdr:col>1</xdr:col>
      <xdr:colOff>56429</xdr:colOff>
      <xdr:row>6</xdr:row>
      <xdr:rowOff>178018</xdr:rowOff>
    </xdr:from>
    <xdr:to>
      <xdr:col>9</xdr:col>
      <xdr:colOff>9339</xdr:colOff>
      <xdr:row>39</xdr:row>
      <xdr:rowOff>152400</xdr:rowOff>
    </xdr:to>
    <xdr:pic>
      <xdr:nvPicPr>
        <xdr:cNvPr id="5" name="Picture 4">
          <a:extLst>
            <a:ext uri="{FF2B5EF4-FFF2-40B4-BE49-F238E27FC236}">
              <a16:creationId xmlns:a16="http://schemas.microsoft.com/office/drawing/2014/main" id="{284460E4-F5E9-4F52-A418-B807E17FDDCA}"/>
            </a:ext>
          </a:extLst>
        </xdr:cNvPr>
        <xdr:cNvPicPr>
          <a:picLocks noChangeAspect="1"/>
        </xdr:cNvPicPr>
      </xdr:nvPicPr>
      <xdr:blipFill>
        <a:blip xmlns:r="http://schemas.openxmlformats.org/officeDocument/2006/relationships" r:embed="rId2"/>
        <a:stretch>
          <a:fillRect/>
        </a:stretch>
      </xdr:blipFill>
      <xdr:spPr>
        <a:xfrm>
          <a:off x="666029" y="1321018"/>
          <a:ext cx="4829710" cy="62608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223630</xdr:colOff>
      <xdr:row>6</xdr:row>
      <xdr:rowOff>27626</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2628"/>
        <a:stretch/>
      </xdr:blipFill>
      <xdr:spPr bwMode="auto">
        <a:xfrm>
          <a:off x="0" y="0"/>
          <a:ext cx="7363239" cy="1170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85725</xdr:colOff>
      <xdr:row>6</xdr:row>
      <xdr:rowOff>5487</xdr:rowOff>
    </xdr:from>
    <xdr:to>
      <xdr:col>11</xdr:col>
      <xdr:colOff>12009</xdr:colOff>
      <xdr:row>8</xdr:row>
      <xdr:rowOff>180974</xdr:rowOff>
    </xdr:to>
    <xdr:pic>
      <xdr:nvPicPr>
        <xdr:cNvPr id="4" name="Picture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1148487"/>
          <a:ext cx="6452980" cy="556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86590</xdr:colOff>
      <xdr:row>8</xdr:row>
      <xdr:rowOff>133688</xdr:rowOff>
    </xdr:from>
    <xdr:to>
      <xdr:col>9</xdr:col>
      <xdr:colOff>26762</xdr:colOff>
      <xdr:row>20</xdr:row>
      <xdr:rowOff>33131</xdr:rowOff>
    </xdr:to>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6590" y="1657688"/>
          <a:ext cx="5456389" cy="22268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85838</xdr:colOff>
      <xdr:row>20</xdr:row>
      <xdr:rowOff>7724</xdr:rowOff>
    </xdr:from>
    <xdr:to>
      <xdr:col>11</xdr:col>
      <xdr:colOff>7306</xdr:colOff>
      <xdr:row>33</xdr:row>
      <xdr:rowOff>1240</xdr:rowOff>
    </xdr:to>
    <xdr:pic>
      <xdr:nvPicPr>
        <xdr:cNvPr id="9" name="Picture 8">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838" y="3859137"/>
          <a:ext cx="6448164" cy="28663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82825</xdr:colOff>
      <xdr:row>33</xdr:row>
      <xdr:rowOff>24845</xdr:rowOff>
    </xdr:from>
    <xdr:to>
      <xdr:col>15</xdr:col>
      <xdr:colOff>9338</xdr:colOff>
      <xdr:row>44</xdr:row>
      <xdr:rowOff>5793</xdr:rowOff>
    </xdr:to>
    <xdr:pic>
      <xdr:nvPicPr>
        <xdr:cNvPr id="11" name="Picture 10">
          <a:extLst>
            <a:ext uri="{FF2B5EF4-FFF2-40B4-BE49-F238E27FC236}">
              <a16:creationId xmlns:a16="http://schemas.microsoft.com/office/drawing/2014/main" id="{00000000-0008-0000-0300-00000B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2689" b="-1"/>
        <a:stretch/>
      </xdr:blipFill>
      <xdr:spPr bwMode="auto">
        <a:xfrm>
          <a:off x="82825" y="6701870"/>
          <a:ext cx="8032288" cy="2238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75"/>
  <sheetViews>
    <sheetView tabSelected="1" zoomScale="175" zoomScaleNormal="175" workbookViewId="0">
      <selection activeCell="J8" sqref="J8"/>
    </sheetView>
  </sheetViews>
  <sheetFormatPr defaultColWidth="9.140625" defaultRowHeight="11.25" x14ac:dyDescent="0.2"/>
  <cols>
    <col min="1" max="2" width="9.140625" style="2"/>
    <col min="3" max="3" width="3.7109375" style="2" bestFit="1" customWidth="1"/>
    <col min="4" max="4" width="1.42578125" style="2" customWidth="1"/>
    <col min="5" max="6" width="9.140625" style="2"/>
    <col min="7" max="7" width="6.42578125" style="2" bestFit="1" customWidth="1"/>
    <col min="8" max="8" width="14.7109375" style="2" customWidth="1"/>
    <col min="9" max="9" width="3.42578125" style="2" bestFit="1" customWidth="1"/>
    <col min="10" max="10" width="14.42578125" style="2" customWidth="1"/>
    <col min="11" max="11" width="3.42578125" style="2" customWidth="1"/>
    <col min="12" max="12" width="3.42578125" style="2" bestFit="1" customWidth="1"/>
    <col min="13" max="13" width="12.7109375" style="2" customWidth="1"/>
    <col min="14" max="14" width="2.42578125" style="2" customWidth="1"/>
    <col min="15" max="15" width="15" style="2" customWidth="1"/>
    <col min="16" max="17" width="6.7109375" style="2" customWidth="1"/>
    <col min="18" max="18" width="21.42578125" style="2" customWidth="1"/>
    <col min="19" max="20" width="9.140625" style="2" customWidth="1"/>
    <col min="21" max="21" width="9.42578125" style="2" bestFit="1" customWidth="1"/>
    <col min="22" max="22" width="8.85546875" style="2" customWidth="1"/>
    <col min="23" max="23" width="9.140625" style="2"/>
    <col min="24" max="24" width="12.42578125" style="2" customWidth="1"/>
    <col min="25" max="25" width="9.140625" style="2"/>
    <col min="26" max="26" width="5.7109375" style="2" customWidth="1"/>
    <col min="27" max="27" width="10.7109375" style="2" customWidth="1"/>
    <col min="28" max="28" width="1.7109375" style="2" customWidth="1"/>
    <col min="29" max="29" width="10.140625" style="2" customWidth="1"/>
    <col min="30" max="16384" width="9.140625" style="2"/>
  </cols>
  <sheetData>
    <row r="1" spans="1:29" ht="19.5" customHeight="1" x14ac:dyDescent="0.2">
      <c r="A1" s="244" t="s">
        <v>181</v>
      </c>
      <c r="B1" s="244"/>
      <c r="C1" s="244"/>
      <c r="D1" s="244"/>
      <c r="E1" s="244"/>
      <c r="F1" s="244"/>
      <c r="G1" s="244"/>
      <c r="H1" s="244"/>
      <c r="I1" s="244"/>
      <c r="J1" s="244"/>
      <c r="K1" s="244"/>
      <c r="L1" s="244"/>
      <c r="M1" s="244"/>
      <c r="N1" s="99"/>
      <c r="O1" s="7"/>
      <c r="P1" s="7"/>
      <c r="Q1" s="7"/>
    </row>
    <row r="2" spans="1:29" ht="4.5" customHeight="1" thickBot="1" x14ac:dyDescent="0.25">
      <c r="A2" s="81"/>
      <c r="B2" s="81"/>
      <c r="C2" s="81"/>
      <c r="D2" s="81"/>
      <c r="E2" s="81"/>
      <c r="F2" s="81"/>
      <c r="G2" s="81"/>
      <c r="H2" s="81"/>
      <c r="I2" s="81"/>
      <c r="J2" s="81"/>
      <c r="K2" s="81"/>
      <c r="L2" s="81"/>
      <c r="M2" s="81"/>
      <c r="N2" s="81"/>
      <c r="O2" s="7"/>
      <c r="P2" s="7"/>
      <c r="Q2" s="7"/>
    </row>
    <row r="3" spans="1:29" ht="15" customHeight="1" thickBot="1" x14ac:dyDescent="0.3">
      <c r="A3" s="171" t="s">
        <v>0</v>
      </c>
      <c r="B3" s="172"/>
      <c r="C3" s="27" t="s">
        <v>186</v>
      </c>
      <c r="D3" s="19"/>
      <c r="E3" s="238" t="s">
        <v>1</v>
      </c>
      <c r="F3" s="238"/>
      <c r="G3" s="28">
        <v>2</v>
      </c>
      <c r="H3" s="238" t="s">
        <v>2</v>
      </c>
      <c r="I3" s="238"/>
      <c r="J3" s="250"/>
      <c r="K3" s="251"/>
      <c r="L3" s="251"/>
      <c r="M3" s="252"/>
      <c r="N3" s="53"/>
      <c r="O3" s="53"/>
      <c r="P3" s="53"/>
      <c r="Q3" s="53"/>
    </row>
    <row r="4" spans="1:29" ht="15" customHeight="1" x14ac:dyDescent="0.2">
      <c r="A4" s="2" t="s">
        <v>3</v>
      </c>
      <c r="H4" s="247" t="s">
        <v>4</v>
      </c>
      <c r="I4" s="248"/>
      <c r="J4" s="52"/>
      <c r="K4" s="249" t="s">
        <v>5</v>
      </c>
      <c r="L4" s="249"/>
      <c r="M4" s="52"/>
      <c r="N4" s="54"/>
      <c r="O4" s="54"/>
      <c r="P4" s="54"/>
      <c r="Q4" s="54"/>
      <c r="Y4" s="18"/>
      <c r="Z4" s="18"/>
      <c r="AA4" s="18"/>
    </row>
    <row r="5" spans="1:29" ht="6" customHeight="1" x14ac:dyDescent="0.2">
      <c r="A5" s="1"/>
      <c r="B5" s="1"/>
      <c r="C5" s="1"/>
      <c r="D5" s="1"/>
      <c r="E5" s="1"/>
      <c r="F5" s="1"/>
      <c r="G5" s="1"/>
      <c r="H5" s="1"/>
      <c r="I5" s="1"/>
      <c r="J5" s="1"/>
      <c r="K5" s="1"/>
      <c r="L5" s="1"/>
      <c r="M5" s="1"/>
      <c r="Y5" s="18"/>
      <c r="Z5" s="18"/>
      <c r="AA5" s="18"/>
    </row>
    <row r="6" spans="1:29" ht="15" customHeight="1" x14ac:dyDescent="0.25">
      <c r="A6" s="198" t="s">
        <v>6</v>
      </c>
      <c r="B6" s="198"/>
      <c r="C6" s="4">
        <v>7</v>
      </c>
      <c r="E6" s="2" t="s">
        <v>144</v>
      </c>
      <c r="I6" s="161"/>
      <c r="J6" s="160" t="s">
        <v>143</v>
      </c>
      <c r="K6" s="162"/>
      <c r="L6" s="30">
        <v>7</v>
      </c>
      <c r="M6" s="24"/>
      <c r="N6" s="55"/>
      <c r="O6" s="55"/>
      <c r="P6" s="55"/>
      <c r="Q6" s="55"/>
      <c r="Y6" s="18"/>
      <c r="Z6" s="18"/>
      <c r="AA6" s="109"/>
    </row>
    <row r="7" spans="1:29" ht="12.75" customHeight="1" x14ac:dyDescent="0.2">
      <c r="A7" s="199"/>
      <c r="B7" s="199"/>
      <c r="C7" s="4" t="s">
        <v>7</v>
      </c>
      <c r="E7" s="2" t="s">
        <v>148</v>
      </c>
      <c r="L7" s="30" t="s">
        <v>7</v>
      </c>
      <c r="M7" s="24"/>
      <c r="N7" s="55"/>
      <c r="O7" s="55"/>
      <c r="P7" s="55"/>
      <c r="Q7" s="55"/>
      <c r="Y7" s="18"/>
      <c r="Z7" s="18"/>
      <c r="AA7" s="109"/>
    </row>
    <row r="8" spans="1:29" ht="12.75" customHeight="1" x14ac:dyDescent="0.2">
      <c r="A8" s="199"/>
      <c r="B8" s="199"/>
      <c r="C8" s="4" t="s">
        <v>8</v>
      </c>
      <c r="E8" s="5" t="s">
        <v>9</v>
      </c>
      <c r="F8" s="5"/>
      <c r="I8" s="8" t="s">
        <v>10</v>
      </c>
      <c r="J8" s="20"/>
      <c r="K8" s="6"/>
      <c r="L8" s="10"/>
      <c r="M8" s="201"/>
      <c r="N8" s="56"/>
      <c r="O8" s="56"/>
      <c r="P8" s="56"/>
      <c r="Q8" s="56"/>
      <c r="Y8" s="18"/>
      <c r="Z8" s="18"/>
      <c r="AA8" s="109"/>
    </row>
    <row r="9" spans="1:29" x14ac:dyDescent="0.2">
      <c r="A9" s="192"/>
      <c r="B9" s="193"/>
      <c r="C9" s="4" t="s">
        <v>11</v>
      </c>
      <c r="E9" s="2" t="s">
        <v>145</v>
      </c>
      <c r="I9" s="7"/>
      <c r="L9" s="30" t="s">
        <v>11</v>
      </c>
      <c r="M9" s="202"/>
      <c r="N9" s="56"/>
      <c r="O9" s="129" t="s">
        <v>12</v>
      </c>
      <c r="P9" s="217" t="s">
        <v>13</v>
      </c>
      <c r="Q9" s="217"/>
      <c r="Y9" s="18"/>
      <c r="Z9" s="18"/>
      <c r="AA9" s="109"/>
    </row>
    <row r="10" spans="1:29" ht="11.25" customHeight="1" x14ac:dyDescent="0.2">
      <c r="A10" s="193"/>
      <c r="B10" s="193"/>
      <c r="C10" s="4" t="s">
        <v>8</v>
      </c>
      <c r="E10" s="2" t="s">
        <v>146</v>
      </c>
      <c r="I10" s="8" t="s">
        <v>14</v>
      </c>
      <c r="J10" s="20"/>
      <c r="K10" s="6"/>
      <c r="L10" s="10"/>
      <c r="M10" s="201"/>
      <c r="N10" s="56"/>
      <c r="O10" s="119"/>
      <c r="P10" s="218"/>
      <c r="Q10" s="219"/>
      <c r="Y10" s="18"/>
      <c r="Z10" s="18"/>
      <c r="AA10" s="18"/>
    </row>
    <row r="11" spans="1:29" x14ac:dyDescent="0.2">
      <c r="A11" s="193"/>
      <c r="B11" s="193"/>
      <c r="C11" s="4">
        <v>10</v>
      </c>
      <c r="E11" s="2" t="s">
        <v>147</v>
      </c>
      <c r="L11" s="30">
        <v>10</v>
      </c>
      <c r="M11" s="202"/>
      <c r="N11" s="56"/>
      <c r="O11" s="130"/>
      <c r="P11" s="220"/>
      <c r="Q11" s="221"/>
      <c r="Y11" s="18"/>
      <c r="Z11" s="18"/>
      <c r="AA11" s="18"/>
    </row>
    <row r="12" spans="1:29" x14ac:dyDescent="0.2">
      <c r="A12" s="193"/>
      <c r="B12" s="193"/>
      <c r="C12" s="4">
        <v>11</v>
      </c>
      <c r="E12" s="2" t="s">
        <v>149</v>
      </c>
      <c r="L12" s="30">
        <v>11</v>
      </c>
      <c r="M12" s="24"/>
      <c r="N12" s="55"/>
      <c r="O12" s="131"/>
      <c r="P12" s="222"/>
      <c r="Q12" s="170"/>
      <c r="Y12" s="18"/>
      <c r="Z12" s="18"/>
      <c r="AA12" s="109"/>
    </row>
    <row r="13" spans="1:29" x14ac:dyDescent="0.2">
      <c r="A13" s="193"/>
      <c r="B13" s="193"/>
      <c r="C13" s="4">
        <v>12</v>
      </c>
      <c r="E13" s="2" t="s">
        <v>150</v>
      </c>
      <c r="L13" s="30">
        <v>12</v>
      </c>
      <c r="M13" s="24"/>
      <c r="N13" s="55"/>
      <c r="O13" s="55"/>
      <c r="P13" s="55"/>
      <c r="Q13" s="55"/>
      <c r="Y13" s="18"/>
      <c r="Z13" s="18"/>
      <c r="AA13" s="109"/>
      <c r="AC13" s="18"/>
    </row>
    <row r="14" spans="1:29" x14ac:dyDescent="0.2">
      <c r="A14" s="193"/>
      <c r="B14" s="193"/>
      <c r="C14" s="4">
        <v>13</v>
      </c>
      <c r="E14" s="2" t="s">
        <v>151</v>
      </c>
      <c r="L14" s="30">
        <v>13</v>
      </c>
      <c r="M14" s="24"/>
      <c r="N14" s="55"/>
      <c r="O14" s="57" t="s">
        <v>15</v>
      </c>
      <c r="P14" s="209" t="s">
        <v>13</v>
      </c>
      <c r="Q14" s="209"/>
      <c r="Y14" s="18"/>
      <c r="Z14" s="18"/>
      <c r="AA14" s="109"/>
      <c r="AC14" s="18"/>
    </row>
    <row r="15" spans="1:29" x14ac:dyDescent="0.2">
      <c r="A15" s="193"/>
      <c r="B15" s="193"/>
      <c r="C15" s="4">
        <v>14</v>
      </c>
      <c r="E15" s="2" t="s">
        <v>152</v>
      </c>
      <c r="L15" s="30">
        <v>14</v>
      </c>
      <c r="M15" s="24"/>
      <c r="N15" s="55"/>
      <c r="O15" s="46"/>
      <c r="P15" s="207"/>
      <c r="Q15" s="208"/>
      <c r="Y15" s="18"/>
      <c r="Z15" s="18"/>
      <c r="AA15" s="109"/>
      <c r="AC15" s="18"/>
    </row>
    <row r="16" spans="1:29" x14ac:dyDescent="0.2">
      <c r="A16" s="193"/>
      <c r="B16" s="193"/>
      <c r="C16" s="4">
        <v>15</v>
      </c>
      <c r="E16" s="2" t="s">
        <v>16</v>
      </c>
      <c r="G16" s="8" t="s">
        <v>17</v>
      </c>
      <c r="H16" s="20"/>
      <c r="I16" s="8" t="s">
        <v>8</v>
      </c>
      <c r="J16" s="2" t="s">
        <v>153</v>
      </c>
      <c r="L16" s="30" t="s">
        <v>18</v>
      </c>
      <c r="M16" s="24">
        <f>SUM(O15:O20)</f>
        <v>0</v>
      </c>
      <c r="N16" s="55"/>
      <c r="O16" s="47"/>
      <c r="P16" s="167"/>
      <c r="Q16" s="168"/>
      <c r="Y16" s="18"/>
      <c r="Z16" s="18"/>
      <c r="AA16" s="18"/>
    </row>
    <row r="17" spans="1:29" x14ac:dyDescent="0.2">
      <c r="A17" s="193"/>
      <c r="B17" s="193"/>
      <c r="C17" s="4">
        <v>16</v>
      </c>
      <c r="E17" s="2" t="s">
        <v>19</v>
      </c>
      <c r="G17" s="9" t="s">
        <v>20</v>
      </c>
      <c r="H17" s="21"/>
      <c r="I17" s="9" t="s">
        <v>8</v>
      </c>
      <c r="J17" s="2" t="s">
        <v>154</v>
      </c>
      <c r="L17" s="30" t="s">
        <v>21</v>
      </c>
      <c r="M17" s="24">
        <f>SUM(O10:O12)</f>
        <v>0</v>
      </c>
      <c r="N17" s="55"/>
      <c r="O17" s="47"/>
      <c r="P17" s="167"/>
      <c r="Q17" s="168"/>
      <c r="Y17" s="18"/>
      <c r="Z17" s="18"/>
      <c r="AA17" s="18"/>
    </row>
    <row r="18" spans="1:29" x14ac:dyDescent="0.2">
      <c r="A18" s="193"/>
      <c r="B18" s="193"/>
      <c r="C18" s="4">
        <v>17</v>
      </c>
      <c r="E18" s="2" t="s">
        <v>142</v>
      </c>
      <c r="J18" s="2" t="s">
        <v>143</v>
      </c>
      <c r="L18" s="30">
        <v>17</v>
      </c>
      <c r="M18" s="24"/>
      <c r="N18" s="55"/>
      <c r="O18" s="47"/>
      <c r="P18" s="167"/>
      <c r="Q18" s="168"/>
      <c r="Y18" s="18"/>
      <c r="Z18" s="18"/>
      <c r="AA18" s="18"/>
    </row>
    <row r="19" spans="1:29" x14ac:dyDescent="0.2">
      <c r="A19" s="193"/>
      <c r="B19" s="193"/>
      <c r="C19" s="4">
        <v>18</v>
      </c>
      <c r="E19" s="2" t="s">
        <v>155</v>
      </c>
      <c r="L19" s="30">
        <v>18</v>
      </c>
      <c r="M19" s="24"/>
      <c r="N19" s="55"/>
      <c r="O19" s="47"/>
      <c r="P19" s="167"/>
      <c r="Q19" s="168"/>
      <c r="Y19" s="18"/>
      <c r="Z19" s="18"/>
      <c r="AA19" s="18"/>
    </row>
    <row r="20" spans="1:29" x14ac:dyDescent="0.2">
      <c r="A20" s="193"/>
      <c r="B20" s="193"/>
      <c r="C20" s="4">
        <v>19</v>
      </c>
      <c r="E20" s="2" t="s">
        <v>156</v>
      </c>
      <c r="L20" s="30">
        <v>19</v>
      </c>
      <c r="M20" s="24"/>
      <c r="N20" s="55"/>
      <c r="O20" s="49"/>
      <c r="P20" s="169"/>
      <c r="Q20" s="170"/>
      <c r="Y20" s="18"/>
      <c r="Z20" s="18"/>
      <c r="AA20" s="109"/>
    </row>
    <row r="21" spans="1:29" x14ac:dyDescent="0.2">
      <c r="A21" s="193"/>
      <c r="B21" s="193"/>
      <c r="C21" s="4" t="s">
        <v>22</v>
      </c>
      <c r="E21" s="2" t="s">
        <v>23</v>
      </c>
      <c r="G21" s="8" t="s">
        <v>22</v>
      </c>
      <c r="H21" s="22">
        <f>(O22*P22) +(O23*P23)</f>
        <v>0</v>
      </c>
      <c r="I21" s="8" t="s">
        <v>8</v>
      </c>
      <c r="J21" s="2" t="s">
        <v>157</v>
      </c>
      <c r="L21" s="30" t="s">
        <v>24</v>
      </c>
      <c r="M21" s="25">
        <f>'Social Security'!J39</f>
        <v>0</v>
      </c>
      <c r="N21" s="55"/>
      <c r="O21" s="58"/>
      <c r="P21" s="59" t="s">
        <v>25</v>
      </c>
      <c r="Q21" s="59"/>
      <c r="Y21" s="18"/>
      <c r="Z21" s="18"/>
      <c r="AA21" s="109"/>
    </row>
    <row r="22" spans="1:29" x14ac:dyDescent="0.2">
      <c r="A22" s="193"/>
      <c r="B22" s="193"/>
      <c r="C22" s="4">
        <v>21</v>
      </c>
      <c r="E22" s="2" t="s">
        <v>158</v>
      </c>
      <c r="I22" s="205"/>
      <c r="J22" s="205"/>
      <c r="K22" s="206"/>
      <c r="L22" s="30">
        <v>21</v>
      </c>
      <c r="M22" s="24"/>
      <c r="N22" s="55"/>
      <c r="O22" s="87"/>
      <c r="P22" s="88">
        <v>12</v>
      </c>
      <c r="Q22" s="85" t="s">
        <v>26</v>
      </c>
      <c r="Y22" s="18"/>
      <c r="Z22" s="18"/>
      <c r="AA22" s="109"/>
    </row>
    <row r="23" spans="1:29" ht="12" thickBot="1" x14ac:dyDescent="0.25">
      <c r="A23" s="14"/>
      <c r="B23" s="14"/>
      <c r="C23" s="15">
        <v>22</v>
      </c>
      <c r="D23" s="14"/>
      <c r="E23" s="14" t="s">
        <v>159</v>
      </c>
      <c r="F23" s="14"/>
      <c r="G23" s="14"/>
      <c r="H23" s="14"/>
      <c r="I23" s="14"/>
      <c r="J23" s="14"/>
      <c r="K23" s="16"/>
      <c r="L23" s="34">
        <v>22</v>
      </c>
      <c r="M23" s="26">
        <f>(SUM(M6:M22))</f>
        <v>0</v>
      </c>
      <c r="N23" s="55"/>
      <c r="O23" s="83"/>
      <c r="P23" s="88">
        <v>12</v>
      </c>
      <c r="Q23" s="86" t="s">
        <v>27</v>
      </c>
      <c r="Y23" s="18"/>
      <c r="Z23" s="18"/>
      <c r="AA23" s="109"/>
    </row>
    <row r="24" spans="1:29" ht="15" customHeight="1" x14ac:dyDescent="0.2">
      <c r="C24" s="4">
        <v>23</v>
      </c>
      <c r="E24" s="2" t="s">
        <v>160</v>
      </c>
      <c r="I24" s="8">
        <v>23</v>
      </c>
      <c r="J24" s="20"/>
      <c r="K24" s="13"/>
      <c r="L24" s="12"/>
      <c r="M24" s="203">
        <f>SUM(J24:J37)</f>
        <v>0</v>
      </c>
      <c r="N24" s="60"/>
      <c r="O24" s="60"/>
      <c r="P24" s="60"/>
      <c r="Q24" s="60"/>
      <c r="Y24" s="18"/>
      <c r="Z24" s="18"/>
      <c r="AA24" s="109"/>
    </row>
    <row r="25" spans="1:29" x14ac:dyDescent="0.2">
      <c r="A25" s="196" t="s">
        <v>28</v>
      </c>
      <c r="B25" s="197"/>
      <c r="C25" s="4">
        <v>24</v>
      </c>
      <c r="E25" s="200" t="s">
        <v>161</v>
      </c>
      <c r="F25" s="200"/>
      <c r="G25" s="200"/>
      <c r="H25" s="200"/>
      <c r="I25" s="194">
        <v>24</v>
      </c>
      <c r="J25" s="195"/>
      <c r="K25" s="223"/>
      <c r="L25" s="12"/>
      <c r="M25" s="204"/>
      <c r="N25" s="60"/>
      <c r="O25" s="210" t="s">
        <v>29</v>
      </c>
      <c r="P25" s="210"/>
      <c r="Q25" s="210"/>
      <c r="Y25" s="18"/>
      <c r="Z25" s="18"/>
      <c r="AA25" s="109"/>
      <c r="AC25" s="18"/>
    </row>
    <row r="26" spans="1:29" x14ac:dyDescent="0.2">
      <c r="A26" s="197"/>
      <c r="B26" s="197"/>
      <c r="C26" s="4"/>
      <c r="E26" s="200"/>
      <c r="F26" s="200"/>
      <c r="G26" s="200"/>
      <c r="H26" s="200"/>
      <c r="I26" s="194"/>
      <c r="J26" s="195"/>
      <c r="K26" s="223"/>
      <c r="L26" s="12"/>
      <c r="M26" s="204"/>
      <c r="N26" s="60"/>
      <c r="O26" s="211" t="e">
        <f>M21/H21</f>
        <v>#DIV/0!</v>
      </c>
      <c r="P26" s="212"/>
      <c r="Q26" s="213"/>
      <c r="Y26" s="18"/>
      <c r="Z26" s="18"/>
      <c r="AA26" s="109"/>
    </row>
    <row r="27" spans="1:29" x14ac:dyDescent="0.2">
      <c r="A27" s="197"/>
      <c r="B27" s="197"/>
      <c r="C27" s="4">
        <v>25</v>
      </c>
      <c r="E27" s="2" t="s">
        <v>162</v>
      </c>
      <c r="I27" s="9">
        <v>25</v>
      </c>
      <c r="J27" s="21"/>
      <c r="K27" s="11"/>
      <c r="L27" s="12"/>
      <c r="M27" s="204"/>
      <c r="N27" s="60"/>
      <c r="O27" s="214"/>
      <c r="P27" s="215"/>
      <c r="Q27" s="216"/>
      <c r="Y27" s="18"/>
      <c r="Z27" s="18"/>
      <c r="AA27" s="109"/>
    </row>
    <row r="28" spans="1:29" x14ac:dyDescent="0.2">
      <c r="A28" s="197"/>
      <c r="B28" s="197"/>
      <c r="C28" s="4">
        <v>26</v>
      </c>
      <c r="E28" s="2" t="s">
        <v>163</v>
      </c>
      <c r="I28" s="9">
        <v>26</v>
      </c>
      <c r="J28" s="21"/>
      <c r="K28" s="11"/>
      <c r="L28" s="12"/>
      <c r="M28" s="204"/>
      <c r="N28" s="60"/>
      <c r="O28" s="60"/>
      <c r="P28" s="60"/>
      <c r="Q28" s="60"/>
      <c r="Y28" s="18"/>
      <c r="Z28" s="18"/>
      <c r="AA28" s="18"/>
      <c r="AC28" s="18"/>
    </row>
    <row r="29" spans="1:29" x14ac:dyDescent="0.2">
      <c r="A29" s="197"/>
      <c r="B29" s="197"/>
      <c r="C29" s="4">
        <v>27</v>
      </c>
      <c r="E29" s="2" t="s">
        <v>164</v>
      </c>
      <c r="I29" s="9">
        <v>27</v>
      </c>
      <c r="J29" s="21"/>
      <c r="K29" s="11"/>
      <c r="L29" s="12"/>
      <c r="M29" s="204"/>
      <c r="N29" s="60"/>
      <c r="O29" s="60"/>
      <c r="P29" s="60"/>
      <c r="Q29" s="60"/>
      <c r="Y29" s="18"/>
      <c r="Z29" s="18"/>
      <c r="AA29" s="18"/>
    </row>
    <row r="30" spans="1:29" x14ac:dyDescent="0.2">
      <c r="C30" s="5">
        <v>28</v>
      </c>
      <c r="E30" s="2" t="s">
        <v>165</v>
      </c>
      <c r="I30" s="9">
        <v>28</v>
      </c>
      <c r="J30" s="21"/>
      <c r="K30" s="11"/>
      <c r="L30" s="12"/>
      <c r="M30" s="204"/>
      <c r="N30" s="60"/>
      <c r="O30" s="60"/>
      <c r="P30" s="60"/>
      <c r="Q30" s="60"/>
      <c r="Y30" s="18"/>
      <c r="Z30" s="18"/>
      <c r="AA30" s="109"/>
    </row>
    <row r="31" spans="1:29" x14ac:dyDescent="0.2">
      <c r="C31" s="4">
        <v>29</v>
      </c>
      <c r="E31" s="2" t="s">
        <v>166</v>
      </c>
      <c r="I31" s="9">
        <v>29</v>
      </c>
      <c r="J31" s="21"/>
      <c r="K31" s="11"/>
      <c r="L31" s="12"/>
      <c r="M31" s="204"/>
      <c r="N31" s="60"/>
      <c r="O31" s="60"/>
      <c r="P31" s="60"/>
      <c r="Q31" s="60"/>
      <c r="Y31" s="18"/>
      <c r="Z31" s="18"/>
      <c r="AA31" s="109"/>
    </row>
    <row r="32" spans="1:29" x14ac:dyDescent="0.2">
      <c r="C32" s="4">
        <v>30</v>
      </c>
      <c r="E32" s="2" t="s">
        <v>167</v>
      </c>
      <c r="I32" s="9">
        <v>30</v>
      </c>
      <c r="J32" s="21"/>
      <c r="K32" s="11"/>
      <c r="L32" s="12"/>
      <c r="M32" s="204"/>
      <c r="N32" s="60"/>
      <c r="O32" s="60"/>
      <c r="P32" s="60"/>
      <c r="Q32" s="60"/>
      <c r="Y32" s="18"/>
      <c r="Z32" s="18"/>
      <c r="AA32" s="109"/>
    </row>
    <row r="33" spans="1:29" x14ac:dyDescent="0.2">
      <c r="C33" s="4" t="s">
        <v>30</v>
      </c>
      <c r="E33" s="2" t="s">
        <v>168</v>
      </c>
      <c r="H33" s="159"/>
      <c r="I33" s="9" t="s">
        <v>30</v>
      </c>
      <c r="J33" s="21"/>
      <c r="K33" s="11"/>
      <c r="L33" s="12"/>
      <c r="M33" s="204"/>
      <c r="N33" s="60"/>
      <c r="O33" s="60"/>
      <c r="P33" s="60"/>
      <c r="Q33" s="60"/>
      <c r="Y33" s="18"/>
      <c r="Z33" s="18"/>
      <c r="AA33" s="109"/>
    </row>
    <row r="34" spans="1:29" x14ac:dyDescent="0.2">
      <c r="C34" s="4">
        <v>32</v>
      </c>
      <c r="E34" s="2" t="s">
        <v>169</v>
      </c>
      <c r="I34" s="9">
        <v>32</v>
      </c>
      <c r="J34" s="21"/>
      <c r="K34" s="11"/>
      <c r="L34" s="12"/>
      <c r="M34" s="204"/>
      <c r="N34" s="60"/>
      <c r="O34" s="60"/>
      <c r="P34" s="60"/>
      <c r="Q34" s="60"/>
      <c r="Y34" s="18"/>
      <c r="Z34" s="18"/>
      <c r="AA34" s="109"/>
    </row>
    <row r="35" spans="1:29" x14ac:dyDescent="0.2">
      <c r="C35" s="4">
        <v>33</v>
      </c>
      <c r="E35" s="2" t="s">
        <v>170</v>
      </c>
      <c r="I35" s="9">
        <v>33</v>
      </c>
      <c r="J35" s="21"/>
      <c r="K35" s="11"/>
      <c r="L35" s="12"/>
      <c r="M35" s="204"/>
      <c r="N35" s="60"/>
      <c r="O35" s="60"/>
      <c r="P35" s="60"/>
      <c r="Q35" s="60"/>
      <c r="Y35" s="18"/>
      <c r="Z35" s="18"/>
      <c r="AA35" s="109"/>
    </row>
    <row r="36" spans="1:29" x14ac:dyDescent="0.2">
      <c r="C36" s="4">
        <v>34</v>
      </c>
      <c r="E36" s="2" t="s">
        <v>171</v>
      </c>
      <c r="I36" s="9">
        <v>34</v>
      </c>
      <c r="J36" s="21"/>
      <c r="K36" s="11"/>
      <c r="L36" s="12"/>
      <c r="M36" s="204"/>
      <c r="N36" s="60"/>
      <c r="O36" s="60"/>
      <c r="P36" s="60"/>
      <c r="Q36" s="60"/>
      <c r="Y36" s="18"/>
      <c r="Z36" s="18"/>
      <c r="AA36" s="109"/>
    </row>
    <row r="37" spans="1:29" ht="11.25" customHeight="1" x14ac:dyDescent="0.2">
      <c r="C37" s="4">
        <v>35</v>
      </c>
      <c r="E37" s="2" t="s">
        <v>172</v>
      </c>
      <c r="I37" s="9">
        <v>35</v>
      </c>
      <c r="J37" s="21"/>
      <c r="K37" s="11"/>
      <c r="L37" s="12"/>
      <c r="M37" s="204"/>
      <c r="N37" s="60"/>
      <c r="O37" s="60"/>
      <c r="P37" s="60"/>
      <c r="Q37" s="60"/>
      <c r="Y37" s="18"/>
      <c r="Z37" s="18"/>
      <c r="AA37" s="110"/>
    </row>
    <row r="38" spans="1:29" ht="11.25" customHeight="1" x14ac:dyDescent="0.2">
      <c r="C38" s="4">
        <v>36</v>
      </c>
      <c r="E38" s="2" t="s">
        <v>173</v>
      </c>
      <c r="I38" s="5"/>
      <c r="L38" s="32">
        <v>36</v>
      </c>
      <c r="M38" s="190"/>
      <c r="N38" s="60"/>
      <c r="O38" s="60"/>
      <c r="P38" s="60"/>
      <c r="Q38" s="60"/>
      <c r="Y38" s="18"/>
      <c r="Z38" s="18"/>
      <c r="AA38" s="110"/>
    </row>
    <row r="39" spans="1:29" ht="14.25" customHeight="1" thickBot="1" x14ac:dyDescent="0.25">
      <c r="A39" s="14"/>
      <c r="B39" s="14"/>
      <c r="C39" s="17">
        <v>37</v>
      </c>
      <c r="D39" s="14"/>
      <c r="E39" s="14" t="s">
        <v>174</v>
      </c>
      <c r="F39" s="14"/>
      <c r="G39" s="14"/>
      <c r="H39" s="14"/>
      <c r="I39" s="14"/>
      <c r="J39" s="14"/>
      <c r="K39" s="14"/>
      <c r="L39" s="33">
        <v>37</v>
      </c>
      <c r="M39" s="143">
        <f>M23-M24</f>
        <v>0</v>
      </c>
      <c r="N39" s="61"/>
      <c r="O39" s="61"/>
      <c r="P39" s="61"/>
      <c r="Q39" s="61"/>
    </row>
    <row r="40" spans="1:29" ht="8.25" customHeight="1" x14ac:dyDescent="0.2"/>
    <row r="41" spans="1:29" ht="12" customHeight="1" x14ac:dyDescent="0.2">
      <c r="A41" s="253" t="s">
        <v>31</v>
      </c>
      <c r="B41" s="253"/>
      <c r="C41" s="4">
        <v>38</v>
      </c>
      <c r="E41" s="2" t="s">
        <v>175</v>
      </c>
      <c r="L41" s="30">
        <f>C41</f>
        <v>38</v>
      </c>
      <c r="M41" s="142">
        <f>M39</f>
        <v>0</v>
      </c>
      <c r="N41" s="63"/>
      <c r="P41" s="63"/>
      <c r="Q41" s="63"/>
      <c r="R41" s="3"/>
      <c r="S41" s="166" t="s">
        <v>32</v>
      </c>
      <c r="T41" s="166"/>
      <c r="U41" s="166"/>
      <c r="V41" s="3"/>
      <c r="W41" s="3"/>
      <c r="X41" s="3"/>
      <c r="Y41" s="3"/>
      <c r="Z41" s="3"/>
      <c r="AA41" s="3"/>
      <c r="AB41" s="3"/>
      <c r="AC41" s="3">
        <f>'Line--44 Qual Div'!T17</f>
        <v>0</v>
      </c>
    </row>
    <row r="42" spans="1:29" ht="15.75" thickBot="1" x14ac:dyDescent="0.25">
      <c r="A42" s="253"/>
      <c r="B42" s="253"/>
      <c r="C42" s="4" t="s">
        <v>33</v>
      </c>
      <c r="E42" s="5" t="s">
        <v>134</v>
      </c>
      <c r="F42" s="146">
        <f>'Standard Deduction'!B16</f>
        <v>32200</v>
      </c>
      <c r="G42" s="173" t="s">
        <v>135</v>
      </c>
      <c r="H42" s="173"/>
      <c r="I42" s="173" t="s">
        <v>180</v>
      </c>
      <c r="J42" s="173"/>
      <c r="K42" s="175"/>
      <c r="L42" s="184"/>
      <c r="M42" s="182">
        <f>'Standard Deduction'!B29</f>
        <v>32200</v>
      </c>
      <c r="N42" s="100"/>
      <c r="P42" s="63"/>
      <c r="Q42" s="63"/>
      <c r="R42" s="3"/>
      <c r="S42" s="188" t="s">
        <v>34</v>
      </c>
      <c r="T42" s="188"/>
      <c r="U42" s="188"/>
      <c r="V42" s="3"/>
      <c r="W42" s="188" t="s">
        <v>35</v>
      </c>
      <c r="X42" s="188"/>
      <c r="Y42" s="188"/>
      <c r="Z42" s="3"/>
      <c r="AA42" s="3"/>
      <c r="AB42" s="224">
        <f>'Line--44 Qual Div'!T44</f>
        <v>-4830</v>
      </c>
      <c r="AC42" s="224"/>
    </row>
    <row r="43" spans="1:29" ht="15" customHeight="1" x14ac:dyDescent="0.2">
      <c r="A43" s="253"/>
      <c r="B43" s="253"/>
      <c r="C43" s="4"/>
      <c r="F43" s="2" t="s">
        <v>128</v>
      </c>
      <c r="G43" s="174">
        <f>'Standard Deduction'!C19</f>
        <v>0</v>
      </c>
      <c r="H43" s="174"/>
      <c r="I43" s="174">
        <f>'Standard Deduction'!C24</f>
        <v>0</v>
      </c>
      <c r="J43" s="174"/>
      <c r="K43" s="175"/>
      <c r="L43" s="184"/>
      <c r="M43" s="182"/>
      <c r="N43" s="60"/>
      <c r="O43" s="60"/>
      <c r="P43" s="60"/>
      <c r="Q43" s="60"/>
      <c r="R43" s="38" t="s">
        <v>36</v>
      </c>
      <c r="S43" s="39">
        <f>S44-0.01</f>
        <v>24799.99</v>
      </c>
      <c r="T43" s="39"/>
      <c r="U43" s="39"/>
      <c r="V43" s="3"/>
      <c r="W43" s="3"/>
      <c r="X43" s="3">
        <v>0.1</v>
      </c>
      <c r="Y43" s="40" t="s">
        <v>37</v>
      </c>
      <c r="Z43" s="40"/>
      <c r="AA43" s="3"/>
      <c r="AB43" s="3"/>
      <c r="AC43" s="3"/>
    </row>
    <row r="44" spans="1:29" ht="11.25" customHeight="1" x14ac:dyDescent="0.2">
      <c r="A44" s="193" t="s">
        <v>182</v>
      </c>
      <c r="B44" s="193"/>
      <c r="C44" s="4"/>
      <c r="F44" s="2" t="s">
        <v>5</v>
      </c>
      <c r="G44" s="174">
        <f>'Standard Deduction'!C20</f>
        <v>0</v>
      </c>
      <c r="H44" s="174"/>
      <c r="I44" s="174">
        <f>'Standard Deduction'!C25</f>
        <v>0</v>
      </c>
      <c r="J44" s="174"/>
      <c r="L44" s="184"/>
      <c r="M44" s="182"/>
      <c r="N44" s="60"/>
      <c r="O44" s="60"/>
      <c r="P44" s="60"/>
      <c r="Q44" s="60"/>
      <c r="R44" s="38" t="s">
        <v>38</v>
      </c>
      <c r="S44" s="116">
        <v>24800</v>
      </c>
      <c r="T44" s="39" t="s">
        <v>39</v>
      </c>
      <c r="U44" s="39">
        <f>S45-0.01</f>
        <v>100799.99</v>
      </c>
      <c r="V44" s="41">
        <f>S43*X43</f>
        <v>2479.9990000000003</v>
      </c>
      <c r="W44" s="39" t="s">
        <v>40</v>
      </c>
      <c r="X44" s="3">
        <v>0.12</v>
      </c>
      <c r="Y44" s="40" t="s">
        <v>37</v>
      </c>
      <c r="Z44" s="40"/>
      <c r="AA44" s="3">
        <f>((($M$51-S44)*X44)+V44)</f>
        <v>-4360.0010000000002</v>
      </c>
      <c r="AB44" s="3"/>
      <c r="AC44" s="3">
        <f t="shared" ref="AC44:AC49" si="0">((($AC$41-S44)*X44)+V44)</f>
        <v>-496.00099999999975</v>
      </c>
    </row>
    <row r="45" spans="1:29" ht="12.75" x14ac:dyDescent="0.25">
      <c r="A45" s="193"/>
      <c r="B45" s="193"/>
      <c r="C45" s="4" t="s">
        <v>41</v>
      </c>
      <c r="E45" s="5" t="s">
        <v>178</v>
      </c>
      <c r="L45" s="31" t="str">
        <f t="shared" ref="L45" si="1">C45</f>
        <v>40a</v>
      </c>
      <c r="M45" s="182"/>
      <c r="N45" s="60"/>
      <c r="O45" s="60"/>
      <c r="P45" s="60"/>
      <c r="Q45" s="60"/>
      <c r="R45" s="38" t="s">
        <v>38</v>
      </c>
      <c r="S45" s="116">
        <v>100800</v>
      </c>
      <c r="T45" s="39" t="s">
        <v>39</v>
      </c>
      <c r="U45" s="39">
        <f t="shared" ref="U45:U48" si="2">S46-0.01</f>
        <v>211399.99</v>
      </c>
      <c r="V45" s="41">
        <f>V44+((U44-S44)*X44)</f>
        <v>11599.997799999999</v>
      </c>
      <c r="W45" s="39" t="s">
        <v>40</v>
      </c>
      <c r="X45" s="3">
        <v>0.22</v>
      </c>
      <c r="Y45" s="40" t="s">
        <v>37</v>
      </c>
      <c r="Z45" s="40"/>
      <c r="AA45" s="3">
        <f t="shared" ref="AA45:AA48" si="3">((($M$51-S45)*X45)+V45)</f>
        <v>-17660.002200000003</v>
      </c>
      <c r="AB45" s="3"/>
      <c r="AC45" s="3">
        <f t="shared" si="0"/>
        <v>-10576.002200000001</v>
      </c>
    </row>
    <row r="46" spans="1:29" ht="15" customHeight="1" x14ac:dyDescent="0.2">
      <c r="A46" s="193"/>
      <c r="B46" s="193"/>
      <c r="C46" s="4"/>
      <c r="E46" s="157"/>
      <c r="F46" s="157"/>
      <c r="G46" s="157"/>
      <c r="H46" s="157"/>
      <c r="I46" s="157"/>
      <c r="J46" s="157"/>
      <c r="K46" s="158"/>
      <c r="L46" s="185">
        <f>C48</f>
        <v>41</v>
      </c>
      <c r="M46" s="183">
        <f>M41-M42</f>
        <v>-32200</v>
      </c>
      <c r="N46" s="60"/>
      <c r="O46" s="140" t="s">
        <v>126</v>
      </c>
      <c r="P46" s="60"/>
      <c r="Q46" s="60"/>
      <c r="R46" s="38" t="s">
        <v>38</v>
      </c>
      <c r="S46" s="116">
        <v>211400</v>
      </c>
      <c r="T46" s="39" t="s">
        <v>39</v>
      </c>
      <c r="U46" s="39">
        <f>S47-0.01</f>
        <v>403549.99</v>
      </c>
      <c r="V46" s="41">
        <f t="shared" ref="V46:V48" si="4">V45+((U45-S45)*X45)</f>
        <v>35931.995599999995</v>
      </c>
      <c r="W46" s="39" t="s">
        <v>40</v>
      </c>
      <c r="X46" s="3">
        <v>0.24</v>
      </c>
      <c r="Y46" s="40" t="s">
        <v>37</v>
      </c>
      <c r="Z46" s="40"/>
      <c r="AA46" s="3">
        <f t="shared" si="3"/>
        <v>-22532.004400000005</v>
      </c>
      <c r="AB46" s="3"/>
      <c r="AC46" s="3">
        <f t="shared" si="0"/>
        <v>-14804.004400000005</v>
      </c>
    </row>
    <row r="47" spans="1:29" ht="15" customHeight="1" x14ac:dyDescent="0.2">
      <c r="A47" s="193"/>
      <c r="B47" s="193"/>
      <c r="C47" s="4"/>
      <c r="E47" s="157"/>
      <c r="F47" s="157"/>
      <c r="G47" s="157"/>
      <c r="H47" s="157"/>
      <c r="I47" s="157"/>
      <c r="J47" s="157"/>
      <c r="K47" s="158"/>
      <c r="L47" s="186"/>
      <c r="M47" s="183"/>
      <c r="N47" s="60"/>
      <c r="O47" s="141">
        <f>M41+J8</f>
        <v>0</v>
      </c>
      <c r="P47" s="60"/>
      <c r="Q47" s="60"/>
      <c r="R47" s="38" t="s">
        <v>38</v>
      </c>
      <c r="S47" s="116">
        <v>403550</v>
      </c>
      <c r="T47" s="39" t="s">
        <v>39</v>
      </c>
      <c r="U47" s="39">
        <f t="shared" si="2"/>
        <v>512449.99</v>
      </c>
      <c r="V47" s="41">
        <f t="shared" si="4"/>
        <v>82047.993199999997</v>
      </c>
      <c r="W47" s="39" t="s">
        <v>40</v>
      </c>
      <c r="X47" s="3">
        <v>0.32</v>
      </c>
      <c r="Y47" s="40" t="s">
        <v>37</v>
      </c>
      <c r="Z47" s="40"/>
      <c r="AA47" s="3">
        <f t="shared" si="3"/>
        <v>-57392.006800000003</v>
      </c>
      <c r="AB47" s="3"/>
      <c r="AC47" s="3">
        <f t="shared" si="0"/>
        <v>-47088.006800000003</v>
      </c>
    </row>
    <row r="48" spans="1:29" ht="12.75" x14ac:dyDescent="0.25">
      <c r="A48" s="193"/>
      <c r="B48" s="193"/>
      <c r="C48" s="4">
        <v>41</v>
      </c>
      <c r="E48" s="2" t="s">
        <v>42</v>
      </c>
      <c r="G48" s="160" t="s">
        <v>176</v>
      </c>
      <c r="L48" s="187"/>
      <c r="M48" s="183"/>
      <c r="N48" s="60"/>
      <c r="O48" s="60"/>
      <c r="P48" s="60"/>
      <c r="Q48" s="60"/>
      <c r="R48" s="38" t="s">
        <v>38</v>
      </c>
      <c r="S48" s="116">
        <v>512450</v>
      </c>
      <c r="T48" s="39" t="s">
        <v>39</v>
      </c>
      <c r="U48" s="39">
        <f t="shared" si="2"/>
        <v>768699.99</v>
      </c>
      <c r="V48" s="41">
        <f t="shared" si="4"/>
        <v>116895.98999999999</v>
      </c>
      <c r="W48" s="39" t="s">
        <v>40</v>
      </c>
      <c r="X48" s="3">
        <v>0.35</v>
      </c>
      <c r="Y48" s="181" t="s">
        <v>37</v>
      </c>
      <c r="Z48" s="181"/>
      <c r="AA48" s="3">
        <f t="shared" si="3"/>
        <v>-73731.510000000009</v>
      </c>
      <c r="AB48" s="3"/>
      <c r="AC48" s="3">
        <f t="shared" si="0"/>
        <v>-62461.510000000009</v>
      </c>
    </row>
    <row r="49" spans="1:29" ht="15" customHeight="1" x14ac:dyDescent="0.2">
      <c r="A49" s="193"/>
      <c r="B49" s="193"/>
      <c r="C49" s="4"/>
      <c r="G49" s="178" t="s">
        <v>43</v>
      </c>
      <c r="H49" s="178"/>
      <c r="I49" s="179"/>
      <c r="J49" s="176"/>
      <c r="L49" s="111"/>
      <c r="M49" s="189">
        <f>J49*-2200</f>
        <v>0</v>
      </c>
      <c r="N49" s="60"/>
      <c r="O49" s="191" t="s">
        <v>132</v>
      </c>
      <c r="P49" s="191"/>
      <c r="Q49" s="60"/>
      <c r="R49" s="38" t="s">
        <v>44</v>
      </c>
      <c r="S49" s="117">
        <v>768700</v>
      </c>
      <c r="V49" s="41">
        <f>V48+((U48-S48)*X48)</f>
        <v>206583.4865</v>
      </c>
      <c r="W49" s="7" t="s">
        <v>40</v>
      </c>
      <c r="X49" s="2">
        <v>0.37</v>
      </c>
      <c r="Y49" s="181" t="s">
        <v>37</v>
      </c>
      <c r="Z49" s="181"/>
      <c r="AA49" s="2">
        <f>((($M$51-S49)*X49)+V49)</f>
        <v>-89749.513500000001</v>
      </c>
      <c r="AC49" s="50">
        <f t="shared" si="0"/>
        <v>-77835.513500000001</v>
      </c>
    </row>
    <row r="50" spans="1:29" ht="13.5" customHeight="1" x14ac:dyDescent="0.2">
      <c r="A50" s="193"/>
      <c r="B50" s="193"/>
      <c r="C50" s="4" t="s">
        <v>8</v>
      </c>
      <c r="E50" s="180" t="s">
        <v>177</v>
      </c>
      <c r="F50" s="180"/>
      <c r="G50" s="178"/>
      <c r="H50" s="178"/>
      <c r="I50" s="179"/>
      <c r="J50" s="177"/>
      <c r="L50" s="31"/>
      <c r="M50" s="190"/>
      <c r="N50" s="60"/>
      <c r="O50" s="191" t="s">
        <v>133</v>
      </c>
      <c r="P50" s="191"/>
      <c r="Q50" s="60"/>
      <c r="R50" s="3"/>
      <c r="S50" s="166" t="s">
        <v>45</v>
      </c>
      <c r="T50" s="166"/>
      <c r="U50" s="166"/>
      <c r="V50" s="3"/>
      <c r="W50" s="3"/>
      <c r="X50" s="3"/>
      <c r="Y50" s="3"/>
      <c r="Z50" s="3"/>
      <c r="AA50" s="43"/>
      <c r="AB50" s="224"/>
      <c r="AC50" s="224"/>
    </row>
    <row r="51" spans="1:29" ht="14.25" customHeight="1" thickBot="1" x14ac:dyDescent="0.25">
      <c r="A51" s="193"/>
      <c r="B51" s="193"/>
      <c r="C51" s="4">
        <v>42</v>
      </c>
      <c r="E51" s="5" t="s">
        <v>179</v>
      </c>
      <c r="L51" s="30">
        <f>C51</f>
        <v>42</v>
      </c>
      <c r="M51" s="144">
        <f>M46</f>
        <v>-32200</v>
      </c>
      <c r="N51" s="62"/>
      <c r="O51" s="62"/>
      <c r="P51" s="62"/>
      <c r="Q51" s="62"/>
      <c r="R51" s="3"/>
      <c r="S51" s="188" t="s">
        <v>34</v>
      </c>
      <c r="T51" s="188"/>
      <c r="U51" s="188"/>
      <c r="V51" s="3"/>
      <c r="W51" s="188" t="s">
        <v>35</v>
      </c>
      <c r="X51" s="188"/>
      <c r="Y51" s="188"/>
      <c r="Z51" s="3"/>
      <c r="AA51" s="43"/>
      <c r="AB51" s="38"/>
      <c r="AC51" s="38"/>
    </row>
    <row r="52" spans="1:29" ht="15.75" customHeight="1" thickBot="1" x14ac:dyDescent="0.25">
      <c r="A52" s="193"/>
      <c r="B52" s="193"/>
      <c r="C52" s="4"/>
      <c r="E52" s="5"/>
      <c r="H52" s="171" t="s">
        <v>46</v>
      </c>
      <c r="I52" s="171"/>
      <c r="J52" s="171"/>
      <c r="K52" s="172"/>
      <c r="L52" s="35"/>
      <c r="M52" s="44">
        <f>(IF(C3="M", Y70, IF(C3="S", Y72, IF(C3="H", Y74))))+M49</f>
        <v>-4830</v>
      </c>
      <c r="N52" s="63"/>
      <c r="O52" s="63"/>
      <c r="P52" s="63"/>
      <c r="Q52" s="63"/>
      <c r="R52" s="38" t="s">
        <v>36</v>
      </c>
      <c r="S52" s="39">
        <f>S53-0.01</f>
        <v>12399.99</v>
      </c>
      <c r="T52" s="39"/>
      <c r="U52" s="39"/>
      <c r="V52" s="3"/>
      <c r="W52" s="3"/>
      <c r="X52" s="3">
        <f t="shared" ref="X52:X58" si="5">X43</f>
        <v>0.1</v>
      </c>
      <c r="Y52" s="40" t="s">
        <v>37</v>
      </c>
      <c r="Z52" s="40"/>
      <c r="AA52" s="3">
        <f>((($M$51-S52)*X52)+V52)</f>
        <v>-4459.9989999999998</v>
      </c>
      <c r="AB52" s="38"/>
      <c r="AC52" s="38"/>
    </row>
    <row r="53" spans="1:29" ht="12.75" x14ac:dyDescent="0.2">
      <c r="A53" s="193"/>
      <c r="B53" s="193"/>
      <c r="C53" s="4"/>
      <c r="E53" s="171" t="s">
        <v>47</v>
      </c>
      <c r="F53" s="171"/>
      <c r="G53" s="246">
        <f>IF(C3="M",U70,IF(C3="S",U72,IF(C3="H",U74)))</f>
        <v>0.1</v>
      </c>
      <c r="H53" s="246"/>
      <c r="J53" s="225" t="s">
        <v>48</v>
      </c>
      <c r="K53" s="226"/>
      <c r="L53" s="37"/>
      <c r="M53" s="48">
        <f>IF(C3="M", 'CA State Tax'!C13, IF(C3="S", 'CA State Tax'!C26, IF(C3="H",'CA State Tax'!C39)))</f>
        <v>-428.12</v>
      </c>
      <c r="N53" s="64"/>
      <c r="O53" s="64"/>
      <c r="P53" s="64"/>
      <c r="Q53" s="64"/>
      <c r="R53" s="38" t="s">
        <v>38</v>
      </c>
      <c r="S53" s="116">
        <v>12400</v>
      </c>
      <c r="T53" s="39" t="s">
        <v>39</v>
      </c>
      <c r="U53" s="39">
        <f>S54-0.01</f>
        <v>50399.99</v>
      </c>
      <c r="V53" s="41">
        <f>S52*X52</f>
        <v>1239.999</v>
      </c>
      <c r="W53" s="39" t="s">
        <v>40</v>
      </c>
      <c r="X53" s="3">
        <f t="shared" si="5"/>
        <v>0.12</v>
      </c>
      <c r="Y53" s="40" t="s">
        <v>37</v>
      </c>
      <c r="Z53" s="40"/>
      <c r="AA53" s="3">
        <f>((($M$51-S53)*X53)+V53)</f>
        <v>-4112.0010000000002</v>
      </c>
      <c r="AB53" s="38"/>
      <c r="AC53" s="38">
        <f t="shared" ref="AC53:AC58" si="6">((($AC$41-S53)*X53)+V53)</f>
        <v>-248.00099999999998</v>
      </c>
    </row>
    <row r="54" spans="1:29" ht="12.75" x14ac:dyDescent="0.2">
      <c r="A54" s="193"/>
      <c r="B54" s="193"/>
      <c r="E54" s="171" t="s">
        <v>49</v>
      </c>
      <c r="F54" s="171"/>
      <c r="G54" s="246">
        <f>IF(C3="M",'CA State Tax'!D12,IF(C3="S",'CA State Tax'!D25,IF(C3="H",'CA State Tax'!D38)))</f>
        <v>0.01</v>
      </c>
      <c r="H54" s="246"/>
      <c r="N54" s="62"/>
      <c r="O54" s="62"/>
      <c r="P54" s="62"/>
      <c r="Q54" s="62"/>
      <c r="R54" s="38" t="s">
        <v>38</v>
      </c>
      <c r="S54" s="116">
        <v>50400</v>
      </c>
      <c r="T54" s="39" t="s">
        <v>39</v>
      </c>
      <c r="U54" s="39">
        <f t="shared" ref="U54:U57" si="7">S55-0.01</f>
        <v>105699.99</v>
      </c>
      <c r="V54" s="41">
        <f>V53+((U53-S53)*X53)</f>
        <v>5799.9977999999992</v>
      </c>
      <c r="W54" s="39" t="s">
        <v>40</v>
      </c>
      <c r="X54" s="3">
        <f t="shared" si="5"/>
        <v>0.22</v>
      </c>
      <c r="Y54" s="40" t="s">
        <v>37</v>
      </c>
      <c r="Z54" s="40"/>
      <c r="AA54" s="3">
        <f t="shared" ref="AA54:AA57" si="8">((($M$51-S54)*X54)+V54)</f>
        <v>-12372.002200000001</v>
      </c>
      <c r="AB54" s="38"/>
      <c r="AC54" s="38">
        <f t="shared" si="6"/>
        <v>-5288.0022000000008</v>
      </c>
    </row>
    <row r="55" spans="1:29" ht="12" customHeight="1" x14ac:dyDescent="0.2">
      <c r="A55" s="193"/>
      <c r="B55" s="193"/>
      <c r="I55" s="224" t="s">
        <v>50</v>
      </c>
      <c r="J55" s="224"/>
      <c r="K55" s="245"/>
      <c r="L55" s="108"/>
      <c r="M55" s="29">
        <f>'Calc &amp; Withholding'!L21</f>
        <v>0</v>
      </c>
      <c r="N55" s="65"/>
      <c r="O55" s="65"/>
      <c r="P55" s="65"/>
      <c r="Q55" s="65"/>
      <c r="R55" s="38" t="s">
        <v>38</v>
      </c>
      <c r="S55" s="116">
        <v>105700</v>
      </c>
      <c r="T55" s="39" t="s">
        <v>39</v>
      </c>
      <c r="U55" s="39">
        <f t="shared" si="7"/>
        <v>201774.99</v>
      </c>
      <c r="V55" s="41">
        <f t="shared" ref="V55:V57" si="9">V54+((U54-S54)*X54)</f>
        <v>17965.995600000002</v>
      </c>
      <c r="W55" s="39" t="s">
        <v>40</v>
      </c>
      <c r="X55" s="3">
        <f t="shared" si="5"/>
        <v>0.24</v>
      </c>
      <c r="Y55" s="40" t="s">
        <v>37</v>
      </c>
      <c r="Z55" s="40"/>
      <c r="AA55" s="3">
        <f t="shared" si="8"/>
        <v>-15130.004399999998</v>
      </c>
      <c r="AB55" s="38"/>
      <c r="AC55" s="38">
        <f t="shared" si="6"/>
        <v>-7402.004399999998</v>
      </c>
    </row>
    <row r="56" spans="1:29" ht="11.25" customHeight="1" x14ac:dyDescent="0.2">
      <c r="A56" s="193"/>
      <c r="B56" s="193"/>
      <c r="E56" s="238" t="s">
        <v>51</v>
      </c>
      <c r="F56" s="238"/>
      <c r="G56" s="237" t="e">
        <f>IF(O62&gt;0,O62,0)</f>
        <v>#DIV/0!</v>
      </c>
      <c r="H56" s="237"/>
      <c r="I56" s="224" t="s">
        <v>52</v>
      </c>
      <c r="J56" s="224"/>
      <c r="K56" s="245"/>
      <c r="L56" s="23"/>
      <c r="M56" s="29">
        <f>'Calc &amp; Withholding'!N21</f>
        <v>0</v>
      </c>
      <c r="N56" s="42"/>
      <c r="O56" s="42"/>
      <c r="P56" s="42"/>
      <c r="Q56" s="42"/>
      <c r="R56" s="38" t="s">
        <v>38</v>
      </c>
      <c r="S56" s="116">
        <v>201775</v>
      </c>
      <c r="T56" s="39" t="s">
        <v>39</v>
      </c>
      <c r="U56" s="39">
        <f t="shared" si="7"/>
        <v>256224.99</v>
      </c>
      <c r="V56" s="41">
        <f t="shared" si="9"/>
        <v>41023.993199999997</v>
      </c>
      <c r="W56" s="39" t="s">
        <v>40</v>
      </c>
      <c r="X56" s="3">
        <f t="shared" si="5"/>
        <v>0.32</v>
      </c>
      <c r="Y56" s="40" t="s">
        <v>37</v>
      </c>
      <c r="Z56" s="40"/>
      <c r="AA56" s="3">
        <f t="shared" si="8"/>
        <v>-33848.006800000003</v>
      </c>
      <c r="AB56" s="38"/>
      <c r="AC56" s="38">
        <f t="shared" si="6"/>
        <v>-23544.006800000003</v>
      </c>
    </row>
    <row r="57" spans="1:29" ht="15" customHeight="1" x14ac:dyDescent="0.2">
      <c r="A57" s="193"/>
      <c r="B57" s="193"/>
      <c r="D57" s="82"/>
      <c r="E57" s="238" t="s">
        <v>53</v>
      </c>
      <c r="F57" s="238"/>
      <c r="G57" s="237" t="e">
        <f>IF(O63&gt;0,O63,0)</f>
        <v>#DIV/0!</v>
      </c>
      <c r="H57" s="237"/>
      <c r="N57" s="42"/>
      <c r="O57" s="42"/>
      <c r="P57" s="42"/>
      <c r="Q57" s="42"/>
      <c r="R57" s="38" t="s">
        <v>38</v>
      </c>
      <c r="S57" s="116">
        <v>256225</v>
      </c>
      <c r="T57" s="39" t="s">
        <v>39</v>
      </c>
      <c r="U57" s="39">
        <f t="shared" si="7"/>
        <v>640599.99</v>
      </c>
      <c r="V57" s="41">
        <f t="shared" si="9"/>
        <v>58447.989999999991</v>
      </c>
      <c r="W57" s="39" t="s">
        <v>40</v>
      </c>
      <c r="X57" s="3">
        <f t="shared" si="5"/>
        <v>0.35</v>
      </c>
      <c r="Y57" s="40" t="s">
        <v>37</v>
      </c>
      <c r="Z57" s="40"/>
      <c r="AA57" s="3">
        <f t="shared" si="8"/>
        <v>-42500.760000000009</v>
      </c>
      <c r="AB57" s="38"/>
      <c r="AC57" s="38">
        <f t="shared" si="6"/>
        <v>-31230.760000000009</v>
      </c>
    </row>
    <row r="58" spans="1:29" ht="15" customHeight="1" x14ac:dyDescent="0.2">
      <c r="A58" s="36"/>
      <c r="B58" s="243" t="s">
        <v>54</v>
      </c>
      <c r="C58" s="243"/>
      <c r="D58" s="243"/>
      <c r="E58" s="241" t="s">
        <v>55</v>
      </c>
      <c r="F58" s="224"/>
      <c r="G58" s="242">
        <f>IF(C3 = "M", Medicare!I18,Medicare!G18)</f>
        <v>202.9</v>
      </c>
      <c r="H58" s="242"/>
      <c r="I58" s="225" t="str">
        <f>IF(O59&gt;0, "You Owe Fed Tax of:", "Expect a Fed Refund of:")</f>
        <v>Expect a Fed Refund of:</v>
      </c>
      <c r="J58" s="225"/>
      <c r="K58" s="226"/>
      <c r="L58" s="23"/>
      <c r="M58" s="145">
        <f>O59</f>
        <v>-4830</v>
      </c>
      <c r="R58" s="38" t="s">
        <v>44</v>
      </c>
      <c r="S58" s="117">
        <v>640600</v>
      </c>
      <c r="V58" s="41">
        <f>V57+((U57-S57)*X57)</f>
        <v>192979.23649999997</v>
      </c>
      <c r="W58" s="7" t="s">
        <v>40</v>
      </c>
      <c r="X58" s="112">
        <f t="shared" si="5"/>
        <v>0.37</v>
      </c>
      <c r="Y58" s="40" t="s">
        <v>37</v>
      </c>
      <c r="AA58" s="2">
        <f>((($M$51-S58)*X58)+V58)</f>
        <v>-55956.76350000003</v>
      </c>
      <c r="AC58" s="2">
        <f t="shared" si="6"/>
        <v>-44042.76350000003</v>
      </c>
    </row>
    <row r="59" spans="1:29" ht="11.25" customHeight="1" x14ac:dyDescent="0.2">
      <c r="B59" s="243"/>
      <c r="C59" s="243"/>
      <c r="D59" s="243"/>
      <c r="E59" s="224"/>
      <c r="F59" s="224"/>
      <c r="G59" s="242"/>
      <c r="H59" s="242"/>
      <c r="I59" s="107"/>
      <c r="J59" s="171" t="str">
        <f>IF(O60&gt;0, "State Tax of:", "State Refund of:")</f>
        <v>State Refund of:</v>
      </c>
      <c r="K59" s="171"/>
      <c r="L59" s="23"/>
      <c r="M59" s="145">
        <f>O60</f>
        <v>-428.12</v>
      </c>
      <c r="N59" s="101"/>
      <c r="O59" s="66">
        <f>M52-M55</f>
        <v>-4830</v>
      </c>
      <c r="P59" s="66"/>
      <c r="Q59" s="66"/>
      <c r="R59" s="3"/>
      <c r="S59" s="166" t="s">
        <v>56</v>
      </c>
      <c r="T59" s="166"/>
      <c r="U59" s="166"/>
      <c r="V59" s="3"/>
      <c r="W59" s="3"/>
      <c r="X59" s="3"/>
      <c r="Y59" s="3"/>
      <c r="Z59" s="3"/>
      <c r="AA59" s="3"/>
      <c r="AB59" s="224"/>
      <c r="AC59" s="224"/>
    </row>
    <row r="60" spans="1:29" ht="12" customHeight="1" thickBot="1" x14ac:dyDescent="0.25">
      <c r="A60" s="239" t="s">
        <v>57</v>
      </c>
      <c r="B60" s="239"/>
      <c r="C60" s="239"/>
      <c r="D60" s="239"/>
      <c r="E60" s="239"/>
      <c r="F60" s="239"/>
      <c r="G60" s="239"/>
      <c r="H60" s="239"/>
      <c r="I60" s="239"/>
      <c r="O60" s="18">
        <f>M53-M56</f>
        <v>-428.12</v>
      </c>
      <c r="P60" s="18"/>
      <c r="Q60" s="18"/>
      <c r="R60" s="3"/>
      <c r="S60" s="188" t="s">
        <v>34</v>
      </c>
      <c r="T60" s="188"/>
      <c r="U60" s="188"/>
      <c r="V60" s="3"/>
      <c r="W60" s="188" t="s">
        <v>35</v>
      </c>
      <c r="X60" s="188"/>
      <c r="Y60" s="188"/>
      <c r="Z60" s="3"/>
      <c r="AA60" s="3"/>
      <c r="AB60" s="38"/>
      <c r="AC60" s="38"/>
    </row>
    <row r="61" spans="1:29" ht="10.5" customHeight="1" x14ac:dyDescent="0.2">
      <c r="A61" s="239"/>
      <c r="B61" s="239"/>
      <c r="C61" s="239"/>
      <c r="D61" s="239"/>
      <c r="E61" s="239"/>
      <c r="F61" s="239"/>
      <c r="G61" s="239"/>
      <c r="H61" s="239"/>
      <c r="I61" s="239"/>
      <c r="N61" s="102"/>
      <c r="R61" s="38" t="s">
        <v>36</v>
      </c>
      <c r="S61" s="39">
        <f>S62-0.01</f>
        <v>17699.990000000002</v>
      </c>
      <c r="T61" s="39"/>
      <c r="U61" s="39"/>
      <c r="V61" s="3"/>
      <c r="W61" s="3"/>
      <c r="X61" s="3">
        <f t="shared" ref="X61:X67" si="10">X43</f>
        <v>0.1</v>
      </c>
      <c r="Y61" s="40" t="s">
        <v>37</v>
      </c>
      <c r="Z61" s="40"/>
      <c r="AA61" s="3">
        <f t="shared" ref="AA61:AA67" si="11">((($M$51-S61)*X61)+V61)</f>
        <v>-4989.9990000000007</v>
      </c>
      <c r="AB61" s="38"/>
      <c r="AC61" s="38"/>
    </row>
    <row r="62" spans="1:29" ht="13.5" customHeight="1" x14ac:dyDescent="0.2">
      <c r="A62" s="239"/>
      <c r="B62" s="239"/>
      <c r="C62" s="239"/>
      <c r="D62" s="239"/>
      <c r="E62" s="239"/>
      <c r="F62" s="239"/>
      <c r="G62" s="239"/>
      <c r="H62" s="239"/>
      <c r="I62" s="239"/>
      <c r="O62" s="2" t="e">
        <f>M52/M39</f>
        <v>#DIV/0!</v>
      </c>
      <c r="R62" s="38" t="s">
        <v>38</v>
      </c>
      <c r="S62" s="116">
        <v>17700</v>
      </c>
      <c r="T62" s="39" t="s">
        <v>39</v>
      </c>
      <c r="U62" s="39">
        <f>S63-0.01</f>
        <v>67449.990000000005</v>
      </c>
      <c r="V62" s="41">
        <f>S61*X61</f>
        <v>1769.9990000000003</v>
      </c>
      <c r="W62" s="39" t="s">
        <v>40</v>
      </c>
      <c r="X62" s="3">
        <f t="shared" si="10"/>
        <v>0.12</v>
      </c>
      <c r="Y62" s="40" t="s">
        <v>37</v>
      </c>
      <c r="Z62" s="40"/>
      <c r="AA62" s="3">
        <f t="shared" si="11"/>
        <v>-4218.0010000000002</v>
      </c>
      <c r="AB62" s="38"/>
      <c r="AC62" s="38">
        <f t="shared" ref="AC62:AC67" si="12">((($AC$41-S62)*X62)+V62)</f>
        <v>-354.00099999999975</v>
      </c>
    </row>
    <row r="63" spans="1:29" ht="15" customHeight="1" x14ac:dyDescent="0.2">
      <c r="A63" s="240"/>
      <c r="B63" s="240"/>
      <c r="C63" s="240"/>
      <c r="D63" s="240"/>
      <c r="E63" s="240"/>
      <c r="F63" s="240"/>
      <c r="G63" s="240"/>
      <c r="H63" s="240"/>
      <c r="I63" s="240"/>
      <c r="J63" s="3"/>
      <c r="K63" s="3"/>
      <c r="O63" s="2" t="e">
        <f>M53/M39</f>
        <v>#DIV/0!</v>
      </c>
      <c r="R63" s="38" t="s">
        <v>38</v>
      </c>
      <c r="S63" s="116">
        <v>67450</v>
      </c>
      <c r="T63" s="39" t="s">
        <v>39</v>
      </c>
      <c r="U63" s="39">
        <f t="shared" ref="U63:U66" si="13">S64-0.01</f>
        <v>105699.99</v>
      </c>
      <c r="V63" s="41">
        <f>V62+((U62-S62)*X62)</f>
        <v>7739.997800000001</v>
      </c>
      <c r="W63" s="39" t="s">
        <v>40</v>
      </c>
      <c r="X63" s="3">
        <f t="shared" si="10"/>
        <v>0.22</v>
      </c>
      <c r="Y63" s="40" t="s">
        <v>37</v>
      </c>
      <c r="Z63" s="40"/>
      <c r="AA63" s="3">
        <f t="shared" si="11"/>
        <v>-14183.002199999999</v>
      </c>
      <c r="AB63" s="38"/>
      <c r="AC63" s="38">
        <f t="shared" si="12"/>
        <v>-7099.002199999999</v>
      </c>
    </row>
    <row r="64" spans="1:29" ht="10.5" customHeight="1" x14ac:dyDescent="0.2">
      <c r="A64" s="234" t="s">
        <v>58</v>
      </c>
      <c r="B64" s="228"/>
      <c r="C64" s="229"/>
      <c r="D64" s="229"/>
      <c r="E64" s="229"/>
      <c r="F64" s="229"/>
      <c r="G64" s="229"/>
      <c r="H64" s="229"/>
      <c r="I64" s="230"/>
      <c r="R64" s="38" t="s">
        <v>38</v>
      </c>
      <c r="S64" s="116">
        <v>105700</v>
      </c>
      <c r="T64" s="39" t="s">
        <v>39</v>
      </c>
      <c r="U64" s="39">
        <f t="shared" si="13"/>
        <v>201749.99</v>
      </c>
      <c r="V64" s="41">
        <f t="shared" ref="V64:V67" si="14">V63+((U63-S63)*X63)</f>
        <v>16154.995600000002</v>
      </c>
      <c r="W64" s="39" t="s">
        <v>40</v>
      </c>
      <c r="X64" s="3">
        <f t="shared" si="10"/>
        <v>0.24</v>
      </c>
      <c r="Y64" s="40" t="s">
        <v>37</v>
      </c>
      <c r="Z64" s="40"/>
      <c r="AA64" s="3">
        <f t="shared" si="11"/>
        <v>-16941.004399999998</v>
      </c>
      <c r="AB64" s="38"/>
      <c r="AC64" s="38">
        <f t="shared" si="12"/>
        <v>-9213.004399999998</v>
      </c>
    </row>
    <row r="65" spans="1:29" ht="9.75" customHeight="1" x14ac:dyDescent="0.2">
      <c r="A65" s="235"/>
      <c r="B65" s="231"/>
      <c r="C65" s="232"/>
      <c r="D65" s="232"/>
      <c r="E65" s="232"/>
      <c r="F65" s="232"/>
      <c r="G65" s="232"/>
      <c r="H65" s="232"/>
      <c r="I65" s="233"/>
      <c r="R65" s="38" t="s">
        <v>38</v>
      </c>
      <c r="S65" s="116">
        <v>201750</v>
      </c>
      <c r="T65" s="39" t="s">
        <v>39</v>
      </c>
      <c r="U65" s="39">
        <f t="shared" si="13"/>
        <v>256199.99</v>
      </c>
      <c r="V65" s="41">
        <f t="shared" si="14"/>
        <v>39206.993199999997</v>
      </c>
      <c r="W65" s="39" t="s">
        <v>40</v>
      </c>
      <c r="X65" s="3">
        <f t="shared" si="10"/>
        <v>0.32</v>
      </c>
      <c r="Y65" s="40" t="s">
        <v>37</v>
      </c>
      <c r="Z65" s="40"/>
      <c r="AA65" s="3">
        <f t="shared" si="11"/>
        <v>-35657.006800000003</v>
      </c>
      <c r="AB65" s="38"/>
      <c r="AC65" s="38">
        <f t="shared" si="12"/>
        <v>-25353.006800000003</v>
      </c>
    </row>
    <row r="66" spans="1:29" ht="11.25" customHeight="1" x14ac:dyDescent="0.2">
      <c r="A66" s="236"/>
      <c r="B66" s="236"/>
      <c r="C66" s="236"/>
      <c r="D66" s="236"/>
      <c r="E66" s="227"/>
      <c r="F66" s="227"/>
      <c r="G66" s="227"/>
      <c r="H66" s="227"/>
      <c r="I66" s="227"/>
      <c r="R66" s="38" t="s">
        <v>38</v>
      </c>
      <c r="S66" s="116">
        <v>256200</v>
      </c>
      <c r="T66" s="39" t="s">
        <v>39</v>
      </c>
      <c r="U66" s="39">
        <f t="shared" si="13"/>
        <v>640599.99</v>
      </c>
      <c r="V66" s="41">
        <f t="shared" si="14"/>
        <v>56630.989999999991</v>
      </c>
      <c r="W66" s="39" t="s">
        <v>40</v>
      </c>
      <c r="X66" s="3">
        <f t="shared" si="10"/>
        <v>0.35</v>
      </c>
      <c r="Y66" s="40" t="s">
        <v>37</v>
      </c>
      <c r="Z66" s="40"/>
      <c r="AA66" s="3">
        <f t="shared" si="11"/>
        <v>-44309.010000000009</v>
      </c>
      <c r="AB66" s="38"/>
      <c r="AC66" s="38">
        <f t="shared" si="12"/>
        <v>-33039.010000000009</v>
      </c>
    </row>
    <row r="67" spans="1:29" x14ac:dyDescent="0.2">
      <c r="R67" s="38" t="s">
        <v>44</v>
      </c>
      <c r="S67" s="117">
        <v>640600</v>
      </c>
      <c r="V67" s="41">
        <f t="shared" si="14"/>
        <v>191170.98649999997</v>
      </c>
      <c r="W67" s="7" t="s">
        <v>40</v>
      </c>
      <c r="X67" s="2">
        <f t="shared" si="10"/>
        <v>0.37</v>
      </c>
      <c r="Y67" s="40" t="s">
        <v>37</v>
      </c>
      <c r="AA67" s="2">
        <f t="shared" si="11"/>
        <v>-57765.01350000003</v>
      </c>
      <c r="AC67" s="2">
        <f t="shared" si="12"/>
        <v>-45851.01350000003</v>
      </c>
    </row>
    <row r="70" spans="1:29" x14ac:dyDescent="0.2">
      <c r="R70" s="4" t="s">
        <v>59</v>
      </c>
      <c r="S70" s="38" t="s">
        <v>60</v>
      </c>
      <c r="T70" s="42">
        <f>IF($M$51&lt;=S43,$M$51*X43,IF(AND($M$51&gt;=S44,$M$51&lt;=U44),AA44,IF(AND($M$51&gt;=S45,$M$51&lt;=U45),AA45,IF(AND($M$51&gt;=S46,$M$51&lt;=U46),AA46,IF(AND($M$51&gt;=S47,$M$51&lt;=U47),AA47,IF(AND($M$51&gt;=S48,$M$51&lt;=U48),AA48,IF($M$51&gt;=S49,AA49)))))))</f>
        <v>-3220</v>
      </c>
      <c r="U70" s="3">
        <f>IF($M$51&lt;=S43,X43,IF(AND($M$51&gt;=S44,$M$51&lt;=U44),X44,IF(AND($M$51&gt;=S45,$M$51&lt;=U45),X45,IF(AND($M$51&gt;=S46,$M$51&lt;=U46),X46,IF(AND($M$51&gt;=S47,$M$51&lt;=U47),X47,IF(AND($M$51&gt;=S48,$M$51&lt;=U48),X48,IF($M$51&gt;=S49,X49)))))))</f>
        <v>0.1</v>
      </c>
      <c r="V70" s="224" t="s">
        <v>61</v>
      </c>
      <c r="W70" s="224"/>
      <c r="X70" s="224"/>
      <c r="Y70" s="42">
        <f>AC70</f>
        <v>-4830</v>
      </c>
      <c r="Z70" s="3"/>
      <c r="AA70" s="42">
        <f>IF($AC$41&lt;=S43,$AC$41*0.1,IF(AND($AC$41&gt;=S44,$AC$41&lt;=U44),AC44,IF(AND($AC$41&gt;=S45,$AC$41&lt;=U45),AC45,IF(AND($AC$41&gt;=S46,$AC$41&lt;=U46),AC46,IF(AND($AC$41&gt;=S47,$AC$41&lt;=U47),AC47,IF(AND($AC$41&gt;=S48,$AC$41&lt;=U48),AC48,IF($AC$41&gt;=S49,AC49)))))))</f>
        <v>0</v>
      </c>
      <c r="AB70" s="38"/>
      <c r="AC70" s="38">
        <f>IF($C$3="M", $AB$42, "")</f>
        <v>-4830</v>
      </c>
    </row>
    <row r="71" spans="1:29" x14ac:dyDescent="0.2">
      <c r="R71" s="5"/>
    </row>
    <row r="72" spans="1:29" x14ac:dyDescent="0.2">
      <c r="R72" s="4" t="s">
        <v>62</v>
      </c>
      <c r="S72" s="38" t="s">
        <v>60</v>
      </c>
      <c r="T72" s="42">
        <f>IF($M$51&lt;=S52,$M$51*X52,IF(AND($M$51&gt;=S53,$M$51&lt;=U53),AA53,IF(AND($M$51&gt;=S54,$M$51&lt;=U54),AA54,IF(AND($M$51&gt;=S55,$M$51&lt;=U55),AA55,IF(AND($M$51&gt;=S56,$M$51&lt;=U56),AA56,IF(AND($M$51&gt;=S57,$M$51&lt;=U57),AA57,IF($M$51&gt;=S58,AA58)))))))</f>
        <v>-3220</v>
      </c>
      <c r="U72" s="3">
        <f>IF($M$51&lt;=S52,X52,IF(AND($M$51&gt;=S53,$M$51&lt;=U53),X53,IF(AND($M$51&gt;=S54,$M$51&lt;=U54),X54,IF(AND($M$51&gt;=S55,$M$51&lt;=U55),X55,IF(AND($M$51&gt;=S56,$M$51&lt;=U56),X56,IF(AND($M$51&gt;=S57,$M$51&lt;=U57),X57,IF($M$51&gt;=S58,X58)))))))</f>
        <v>0.1</v>
      </c>
      <c r="V72" s="224" t="s">
        <v>61</v>
      </c>
      <c r="W72" s="224"/>
      <c r="X72" s="224"/>
      <c r="Y72" s="42" t="str">
        <f>AB72</f>
        <v/>
      </c>
      <c r="Z72" s="3"/>
      <c r="AA72" s="42">
        <f>IF($AC$41&lt;=S52,$AC$41*0.1,IF(AND($AC$41&gt;=S53,$AC$41&lt;=U53),AC53,IF(AND($AC$41&gt;=S54,$AC$41&lt;=U54),AC54,IF(AND($AC$41&gt;=S55,$AC$41&lt;=U55),AC55,IF(AND($AC$41&gt;=S56,$AC$41&lt;=U56),AC56,IF(AND($AC$41&gt;=S57,$AC$41&lt;=U57),AC57,IF($AC$41&gt;=S58,AC58)))))))</f>
        <v>0</v>
      </c>
      <c r="AB72" s="224" t="str">
        <f>IF($C$3="S", $AB$42, "")</f>
        <v/>
      </c>
      <c r="AC72" s="224"/>
    </row>
    <row r="73" spans="1:29" x14ac:dyDescent="0.2">
      <c r="R73" s="4"/>
    </row>
    <row r="74" spans="1:29" x14ac:dyDescent="0.2">
      <c r="R74" s="4" t="s">
        <v>63</v>
      </c>
      <c r="S74" s="38" t="s">
        <v>60</v>
      </c>
      <c r="T74" s="42">
        <f>IF($M$51&lt;=S61,$M$51*X61,IF(AND($M$51&gt;=S62,$M$51&lt;=U62),AA62,IF(AND($M$51&gt;=S63,$M$51&lt;=U63),AA63,IF(AND($M$51&gt;=S64,$M$51&lt;=U64),AA64,IF(AND($M$51&gt;=S65,$M$51&lt;=U65),AA65,IF(AND($M$51&gt;=S66,$M$51&lt;=U66),AA66,IF($M$51&gt;=S67,AA67)))))))</f>
        <v>-3220</v>
      </c>
      <c r="U74" s="3">
        <f>IF($M$51&lt;=S61,X61,IF(AND($M$51&gt;=S62,$M$51&lt;=U62),X62,IF(AND($M$51&gt;=S63,$M$51&lt;=U63),X63,IF(AND($M$51&gt;=S64,$M$51&lt;=U64),X64,IF(AND($M$51&gt;=S65,$M$51&lt;=U65),X65,IF(AND($M$51&gt;=S66,$M$51&lt;=U66),X66,IF($M$51&gt;=S67,X67)))))))</f>
        <v>0.1</v>
      </c>
      <c r="V74" s="224" t="s">
        <v>61</v>
      </c>
      <c r="W74" s="224"/>
      <c r="X74" s="224"/>
      <c r="Y74" s="42" t="str">
        <f>AB74</f>
        <v/>
      </c>
      <c r="Z74" s="3"/>
      <c r="AA74" s="42">
        <f>IF($AC$41&lt;=S61,$AC$41*0.1,IF(AND($AC$41&gt;=S62,$AC$41&lt;=U62),AC62,IF(AND($AC$41&gt;=S63,$AC$41&lt;=U63),AC63,IF(AND($AC$41&gt;=S64,$AC$41&lt;=U64),AC64,IF(AND($AC$41&gt;=S65,$AC$41&lt;=U65),AC65,IF(AND(AC41&gt;=S66,$AC$41&lt;=U66),AC66,IF($AC$41&gt;=S67,AC67)))))))</f>
        <v>0</v>
      </c>
      <c r="AB74" s="224" t="str">
        <f>IF($C$3="H", $AB$42, "")</f>
        <v/>
      </c>
      <c r="AC74" s="224"/>
    </row>
    <row r="75" spans="1:29" x14ac:dyDescent="0.2">
      <c r="R75" s="45"/>
    </row>
  </sheetData>
  <sheetProtection algorithmName="SHA-512" hashValue="LSzvOon1PAcyi9dHPVWFBtPmAdpkQctIlb6LSu7QBpnWP5+4fHWFbv1OkOjkuqIZgx3Z7/V6/R5SXWnLxzaGew==" saltValue="A53XACCBCvoDpHZEmVAjzQ==" spinCount="100000" sheet="1" selectLockedCells="1"/>
  <mergeCells count="91">
    <mergeCell ref="A1:M1"/>
    <mergeCell ref="A44:B57"/>
    <mergeCell ref="I55:K55"/>
    <mergeCell ref="I56:K56"/>
    <mergeCell ref="E54:F54"/>
    <mergeCell ref="G54:H54"/>
    <mergeCell ref="E56:F56"/>
    <mergeCell ref="H3:I3"/>
    <mergeCell ref="A3:B3"/>
    <mergeCell ref="H4:I4"/>
    <mergeCell ref="K4:L4"/>
    <mergeCell ref="J3:M3"/>
    <mergeCell ref="A41:B43"/>
    <mergeCell ref="E3:F3"/>
    <mergeCell ref="E53:F53"/>
    <mergeCell ref="G53:H53"/>
    <mergeCell ref="E66:I66"/>
    <mergeCell ref="B64:I65"/>
    <mergeCell ref="A64:A65"/>
    <mergeCell ref="A66:D66"/>
    <mergeCell ref="G56:H56"/>
    <mergeCell ref="G57:H57"/>
    <mergeCell ref="E57:F57"/>
    <mergeCell ref="A60:I63"/>
    <mergeCell ref="E58:F59"/>
    <mergeCell ref="G58:H59"/>
    <mergeCell ref="B58:D59"/>
    <mergeCell ref="I58:K58"/>
    <mergeCell ref="J53:K53"/>
    <mergeCell ref="V74:X74"/>
    <mergeCell ref="J59:K59"/>
    <mergeCell ref="S59:U59"/>
    <mergeCell ref="W60:Y60"/>
    <mergeCell ref="S60:U60"/>
    <mergeCell ref="V72:X72"/>
    <mergeCell ref="V70:X70"/>
    <mergeCell ref="AB74:AC74"/>
    <mergeCell ref="AB50:AC50"/>
    <mergeCell ref="AB59:AC59"/>
    <mergeCell ref="AB42:AC42"/>
    <mergeCell ref="AB72:AC72"/>
    <mergeCell ref="M10:M11"/>
    <mergeCell ref="M24:M38"/>
    <mergeCell ref="I22:K22"/>
    <mergeCell ref="M8:M9"/>
    <mergeCell ref="P15:Q15"/>
    <mergeCell ref="P14:Q14"/>
    <mergeCell ref="O25:Q25"/>
    <mergeCell ref="O26:Q27"/>
    <mergeCell ref="P16:Q16"/>
    <mergeCell ref="P9:Q9"/>
    <mergeCell ref="P10:Q10"/>
    <mergeCell ref="P11:Q11"/>
    <mergeCell ref="P12:Q12"/>
    <mergeCell ref="K25:K26"/>
    <mergeCell ref="A9:B22"/>
    <mergeCell ref="I25:I26"/>
    <mergeCell ref="J25:J26"/>
    <mergeCell ref="A25:B29"/>
    <mergeCell ref="A6:B8"/>
    <mergeCell ref="E25:H26"/>
    <mergeCell ref="S51:U51"/>
    <mergeCell ref="W51:Y51"/>
    <mergeCell ref="M49:M50"/>
    <mergeCell ref="S50:U50"/>
    <mergeCell ref="O49:P49"/>
    <mergeCell ref="O50:P50"/>
    <mergeCell ref="E50:F50"/>
    <mergeCell ref="Y49:Z49"/>
    <mergeCell ref="G44:H44"/>
    <mergeCell ref="Y48:Z48"/>
    <mergeCell ref="M42:M45"/>
    <mergeCell ref="M46:M48"/>
    <mergeCell ref="L42:L44"/>
    <mergeCell ref="L46:L48"/>
    <mergeCell ref="S42:U42"/>
    <mergeCell ref="W42:Y42"/>
    <mergeCell ref="H52:K52"/>
    <mergeCell ref="G42:H42"/>
    <mergeCell ref="I42:J42"/>
    <mergeCell ref="I43:J43"/>
    <mergeCell ref="I44:J44"/>
    <mergeCell ref="G43:H43"/>
    <mergeCell ref="K42:K43"/>
    <mergeCell ref="J49:J50"/>
    <mergeCell ref="G49:I50"/>
    <mergeCell ref="S41:U41"/>
    <mergeCell ref="P17:Q17"/>
    <mergeCell ref="P18:Q18"/>
    <mergeCell ref="P19:Q19"/>
    <mergeCell ref="P20:Q20"/>
  </mergeCells>
  <printOptions horizontalCentered="1" verticalCentered="1"/>
  <pageMargins left="0.1" right="0.1" top="0.1" bottom="0.1"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21"/>
  <sheetViews>
    <sheetView workbookViewId="0">
      <selection activeCell="C14" sqref="C14:E14"/>
    </sheetView>
  </sheetViews>
  <sheetFormatPr defaultColWidth="9.140625" defaultRowHeight="20.25" x14ac:dyDescent="0.3"/>
  <cols>
    <col min="1" max="1" width="9.42578125" style="97" customWidth="1"/>
    <col min="2" max="8" width="9.140625" style="97"/>
    <col min="9" max="10" width="22.28515625" style="97" customWidth="1"/>
    <col min="11" max="12" width="21.140625" style="97" customWidth="1"/>
    <col min="13" max="14" width="17.5703125" style="97" customWidth="1"/>
    <col min="15" max="16384" width="9.140625" style="97"/>
  </cols>
  <sheetData>
    <row r="2" spans="1:14" ht="20.25" customHeight="1" x14ac:dyDescent="0.3">
      <c r="A2" s="259" t="s">
        <v>64</v>
      </c>
      <c r="B2" s="260"/>
      <c r="C2" s="260"/>
      <c r="D2" s="260"/>
      <c r="E2" s="260"/>
      <c r="I2" s="270" t="s">
        <v>65</v>
      </c>
      <c r="J2" s="270"/>
      <c r="K2" s="270"/>
      <c r="L2" s="270"/>
      <c r="M2" s="270"/>
      <c r="N2" s="121"/>
    </row>
    <row r="3" spans="1:14" ht="25.5" x14ac:dyDescent="0.3">
      <c r="A3" s="260"/>
      <c r="B3" s="260"/>
      <c r="C3" s="260"/>
      <c r="D3" s="260"/>
      <c r="E3" s="260"/>
      <c r="I3" s="270"/>
      <c r="J3" s="270"/>
      <c r="K3" s="270"/>
      <c r="L3" s="270"/>
      <c r="M3" s="270"/>
      <c r="N3" s="121"/>
    </row>
    <row r="4" spans="1:14" x14ac:dyDescent="0.3">
      <c r="A4" s="266" t="s">
        <v>66</v>
      </c>
      <c r="B4" s="267"/>
      <c r="C4" s="263">
        <f>'Form 1040'!M52</f>
        <v>-4830</v>
      </c>
      <c r="D4" s="264"/>
      <c r="E4" s="265"/>
      <c r="I4" s="125" t="s">
        <v>67</v>
      </c>
      <c r="J4" s="126" t="s">
        <v>68</v>
      </c>
      <c r="K4" s="126" t="s">
        <v>69</v>
      </c>
      <c r="L4" s="126" t="s">
        <v>70</v>
      </c>
      <c r="M4" s="127" t="s">
        <v>71</v>
      </c>
      <c r="N4" s="127" t="s">
        <v>72</v>
      </c>
    </row>
    <row r="5" spans="1:14" x14ac:dyDescent="0.3">
      <c r="A5" s="266" t="s">
        <v>73</v>
      </c>
      <c r="B5" s="267"/>
      <c r="C5" s="263">
        <f>'Form 1040'!M53</f>
        <v>-428.12</v>
      </c>
      <c r="D5" s="264"/>
      <c r="E5" s="265"/>
      <c r="I5" s="122" t="s">
        <v>74</v>
      </c>
      <c r="J5" s="120">
        <f>'Form 1040'!M6</f>
        <v>0</v>
      </c>
      <c r="K5" s="124"/>
      <c r="L5" s="128">
        <f>J5*K5</f>
        <v>0</v>
      </c>
      <c r="M5" s="134"/>
      <c r="N5" s="135">
        <f>J5*M5</f>
        <v>0</v>
      </c>
    </row>
    <row r="6" spans="1:14" x14ac:dyDescent="0.3">
      <c r="A6" s="98"/>
      <c r="B6" s="98"/>
      <c r="C6" s="98"/>
      <c r="D6" s="98"/>
      <c r="E6" s="98"/>
      <c r="H6"/>
      <c r="I6" s="123" t="s">
        <v>75</v>
      </c>
      <c r="J6" s="136">
        <f>'Form 1040'!O15</f>
        <v>0</v>
      </c>
      <c r="K6" s="134"/>
      <c r="L6" s="128">
        <f>J6*K6</f>
        <v>0</v>
      </c>
      <c r="M6" s="134"/>
      <c r="N6" s="135">
        <f t="shared" ref="N6:N19" si="0">J6*M6</f>
        <v>0</v>
      </c>
    </row>
    <row r="7" spans="1:14" ht="20.25" customHeight="1" x14ac:dyDescent="0.3">
      <c r="A7" s="261" t="s">
        <v>76</v>
      </c>
      <c r="B7" s="262"/>
      <c r="C7" s="262"/>
      <c r="D7" s="262"/>
      <c r="E7" s="262"/>
      <c r="H7"/>
      <c r="I7" s="123" t="s">
        <v>77</v>
      </c>
      <c r="J7" s="136">
        <f>'Form 1040'!O16</f>
        <v>0</v>
      </c>
      <c r="K7" s="134"/>
      <c r="L7" s="128">
        <f>J7*K7</f>
        <v>0</v>
      </c>
      <c r="M7" s="134"/>
      <c r="N7" s="135">
        <f t="shared" si="0"/>
        <v>0</v>
      </c>
    </row>
    <row r="8" spans="1:14" x14ac:dyDescent="0.3">
      <c r="A8" s="262"/>
      <c r="B8" s="262"/>
      <c r="C8" s="262"/>
      <c r="D8" s="262"/>
      <c r="E8" s="262"/>
      <c r="H8"/>
      <c r="I8" s="123" t="s">
        <v>78</v>
      </c>
      <c r="J8" s="136">
        <f>'Form 1040'!O17</f>
        <v>0</v>
      </c>
      <c r="K8" s="134"/>
      <c r="L8" s="128">
        <f t="shared" ref="L8:L19" si="1">J8*K8</f>
        <v>0</v>
      </c>
      <c r="M8" s="134"/>
      <c r="N8" s="135">
        <f t="shared" si="0"/>
        <v>0</v>
      </c>
    </row>
    <row r="9" spans="1:14" x14ac:dyDescent="0.3">
      <c r="A9" s="266" t="s">
        <v>66</v>
      </c>
      <c r="B9" s="267"/>
      <c r="C9" s="263"/>
      <c r="D9" s="264"/>
      <c r="E9" s="265"/>
      <c r="H9"/>
      <c r="I9" s="123" t="s">
        <v>79</v>
      </c>
      <c r="J9" s="136">
        <f>'Form 1040'!O18</f>
        <v>0</v>
      </c>
      <c r="K9" s="134"/>
      <c r="L9" s="128">
        <f t="shared" si="1"/>
        <v>0</v>
      </c>
      <c r="M9" s="134"/>
      <c r="N9" s="135">
        <f t="shared" si="0"/>
        <v>0</v>
      </c>
    </row>
    <row r="10" spans="1:14" x14ac:dyDescent="0.3">
      <c r="A10" s="266" t="s">
        <v>73</v>
      </c>
      <c r="B10" s="267"/>
      <c r="C10" s="263"/>
      <c r="D10" s="264"/>
      <c r="E10" s="265"/>
      <c r="H10"/>
      <c r="I10" s="123" t="s">
        <v>80</v>
      </c>
      <c r="J10" s="136">
        <f>'Form 1040'!O19</f>
        <v>0</v>
      </c>
      <c r="K10" s="134"/>
      <c r="L10" s="128">
        <f t="shared" si="1"/>
        <v>0</v>
      </c>
      <c r="M10" s="134"/>
      <c r="N10" s="135">
        <f t="shared" si="0"/>
        <v>0</v>
      </c>
    </row>
    <row r="11" spans="1:14" x14ac:dyDescent="0.3">
      <c r="A11" s="155"/>
      <c r="B11" s="155"/>
      <c r="C11" s="156"/>
      <c r="D11" s="156"/>
      <c r="E11" s="156"/>
      <c r="H11"/>
      <c r="I11" s="123" t="s">
        <v>131</v>
      </c>
      <c r="J11" s="136">
        <f>'Form 1040'!O20</f>
        <v>0</v>
      </c>
      <c r="K11" s="134"/>
      <c r="L11" s="128">
        <f t="shared" si="1"/>
        <v>0</v>
      </c>
      <c r="M11" s="134"/>
      <c r="N11" s="135">
        <f t="shared" si="0"/>
        <v>0</v>
      </c>
    </row>
    <row r="12" spans="1:14" ht="25.5" customHeight="1" x14ac:dyDescent="0.3">
      <c r="A12" s="268" t="s">
        <v>82</v>
      </c>
      <c r="B12" s="268"/>
      <c r="C12" s="268"/>
      <c r="D12" s="268"/>
      <c r="E12" s="268"/>
      <c r="H12"/>
      <c r="I12" s="123" t="s">
        <v>81</v>
      </c>
      <c r="J12" s="136">
        <f>'Form 1040'!O10</f>
        <v>0</v>
      </c>
      <c r="K12" s="134"/>
      <c r="L12" s="128">
        <f t="shared" si="1"/>
        <v>0</v>
      </c>
      <c r="M12" s="134"/>
      <c r="N12" s="135">
        <f t="shared" si="0"/>
        <v>0</v>
      </c>
    </row>
    <row r="13" spans="1:14" ht="20.100000000000001" customHeight="1" x14ac:dyDescent="0.3">
      <c r="A13" s="269"/>
      <c r="B13" s="269"/>
      <c r="C13" s="269"/>
      <c r="D13" s="269"/>
      <c r="E13" s="269"/>
      <c r="H13"/>
      <c r="I13" s="123" t="s">
        <v>83</v>
      </c>
      <c r="J13" s="136">
        <f>'Form 1040'!O11</f>
        <v>0</v>
      </c>
      <c r="K13" s="134"/>
      <c r="L13" s="128">
        <f t="shared" si="1"/>
        <v>0</v>
      </c>
      <c r="M13" s="134"/>
      <c r="N13" s="135">
        <f t="shared" si="0"/>
        <v>0</v>
      </c>
    </row>
    <row r="14" spans="1:14" ht="20.25" customHeight="1" x14ac:dyDescent="0.3">
      <c r="A14" s="263" t="s">
        <v>66</v>
      </c>
      <c r="B14" s="265"/>
      <c r="C14" s="263">
        <f>C4-C9</f>
        <v>-4830</v>
      </c>
      <c r="D14" s="264"/>
      <c r="E14" s="265"/>
      <c r="H14"/>
      <c r="I14" s="123" t="s">
        <v>84</v>
      </c>
      <c r="J14" s="136">
        <f>'Form 1040'!O12</f>
        <v>0</v>
      </c>
      <c r="K14" s="134"/>
      <c r="L14" s="128">
        <f t="shared" si="1"/>
        <v>0</v>
      </c>
      <c r="M14" s="134"/>
      <c r="N14" s="135">
        <f t="shared" si="0"/>
        <v>0</v>
      </c>
    </row>
    <row r="15" spans="1:14" ht="21" thickBot="1" x14ac:dyDescent="0.35">
      <c r="A15" s="271" t="s">
        <v>73</v>
      </c>
      <c r="B15" s="272"/>
      <c r="C15" s="271">
        <f>C5-C10</f>
        <v>-428.12</v>
      </c>
      <c r="D15" s="273"/>
      <c r="E15" s="272"/>
      <c r="H15"/>
      <c r="I15" s="123" t="s">
        <v>85</v>
      </c>
      <c r="J15" s="122">
        <f>'Form 1040'!O22*'Form 1040'!P22</f>
        <v>0</v>
      </c>
      <c r="K15" s="134"/>
      <c r="L15" s="128">
        <f t="shared" si="1"/>
        <v>0</v>
      </c>
      <c r="M15" s="134"/>
      <c r="N15" s="135">
        <f t="shared" si="0"/>
        <v>0</v>
      </c>
    </row>
    <row r="16" spans="1:14" ht="21" thickBot="1" x14ac:dyDescent="0.35">
      <c r="A16" s="254" t="s">
        <v>87</v>
      </c>
      <c r="B16" s="255"/>
      <c r="C16" s="256">
        <f>SUM(C14:E15)</f>
        <v>-5258.12</v>
      </c>
      <c r="D16" s="257"/>
      <c r="E16" s="258"/>
      <c r="H16"/>
      <c r="I16" s="123" t="s">
        <v>86</v>
      </c>
      <c r="J16" s="122">
        <f>'Form 1040'!O23*'Form 1040'!P23</f>
        <v>0</v>
      </c>
      <c r="K16" s="134"/>
      <c r="L16" s="128">
        <f t="shared" si="1"/>
        <v>0</v>
      </c>
      <c r="M16" s="134"/>
      <c r="N16" s="135">
        <f t="shared" si="0"/>
        <v>0</v>
      </c>
    </row>
    <row r="17" spans="8:14" x14ac:dyDescent="0.3">
      <c r="H17"/>
      <c r="I17" s="123" t="s">
        <v>88</v>
      </c>
      <c r="J17" s="122"/>
      <c r="K17" s="134"/>
      <c r="L17" s="128">
        <f>J17*K17</f>
        <v>0</v>
      </c>
      <c r="M17" s="134"/>
      <c r="N17" s="135">
        <f>J17*M17</f>
        <v>0</v>
      </c>
    </row>
    <row r="18" spans="8:14" x14ac:dyDescent="0.3">
      <c r="H18"/>
      <c r="I18" s="123" t="s">
        <v>89</v>
      </c>
      <c r="J18" s="122"/>
      <c r="K18" s="134"/>
      <c r="L18" s="128">
        <f t="shared" si="1"/>
        <v>0</v>
      </c>
      <c r="M18" s="134"/>
      <c r="N18" s="135">
        <f t="shared" si="0"/>
        <v>0</v>
      </c>
    </row>
    <row r="19" spans="8:14" x14ac:dyDescent="0.3">
      <c r="I19" s="123" t="s">
        <v>90</v>
      </c>
      <c r="J19" s="122"/>
      <c r="K19" s="134"/>
      <c r="L19" s="128">
        <f t="shared" si="1"/>
        <v>0</v>
      </c>
      <c r="M19" s="134"/>
      <c r="N19" s="135">
        <f t="shared" si="0"/>
        <v>0</v>
      </c>
    </row>
    <row r="21" spans="8:14" x14ac:dyDescent="0.3">
      <c r="K21" s="132" t="s">
        <v>91</v>
      </c>
      <c r="L21" s="133">
        <f>SUM(L5:L20)</f>
        <v>0</v>
      </c>
      <c r="M21" s="132" t="s">
        <v>92</v>
      </c>
      <c r="N21" s="133">
        <f>SUM(N5:N19)</f>
        <v>0</v>
      </c>
    </row>
  </sheetData>
  <sheetProtection algorithmName="SHA-512" hashValue="IzsBJ9Pl+/bAEKGCfwK7k6cq7/lLH37L+zmkOUyXlIFPYAWtHJlJdSVNZ0FTrqF5u9CONg2f3V1IphYmhJ5JsQ==" saltValue="i79k6NEwyj1utFAy3edGNw==" spinCount="100000" sheet="1" objects="1" scenarios="1" selectLockedCells="1"/>
  <mergeCells count="18">
    <mergeCell ref="I2:M3"/>
    <mergeCell ref="A15:B15"/>
    <mergeCell ref="C15:E15"/>
    <mergeCell ref="A16:B16"/>
    <mergeCell ref="C16:E16"/>
    <mergeCell ref="A2:E3"/>
    <mergeCell ref="A7:E8"/>
    <mergeCell ref="C4:E4"/>
    <mergeCell ref="C5:E5"/>
    <mergeCell ref="C9:E9"/>
    <mergeCell ref="C10:E10"/>
    <mergeCell ref="A4:B4"/>
    <mergeCell ref="A5:B5"/>
    <mergeCell ref="A9:B9"/>
    <mergeCell ref="A10:B10"/>
    <mergeCell ref="A12:E13"/>
    <mergeCell ref="A14:B14"/>
    <mergeCell ref="C14:E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80A16-FBC7-407C-912F-A285D943784D}">
  <dimension ref="B3:L42"/>
  <sheetViews>
    <sheetView topLeftCell="A13" workbookViewId="0">
      <selection activeCell="Q27" sqref="Q27"/>
    </sheetView>
  </sheetViews>
  <sheetFormatPr defaultColWidth="8.85546875" defaultRowHeight="15" x14ac:dyDescent="0.25"/>
  <cols>
    <col min="10" max="10" width="12" customWidth="1"/>
    <col min="11" max="11" width="3.140625" customWidth="1"/>
    <col min="12" max="12" width="13.28515625" customWidth="1"/>
  </cols>
  <sheetData>
    <row r="3" spans="2:12" x14ac:dyDescent="0.25">
      <c r="B3" s="2"/>
      <c r="C3" s="2"/>
      <c r="D3" s="2"/>
      <c r="E3" s="2"/>
      <c r="F3" s="2"/>
      <c r="G3" s="2"/>
      <c r="H3" s="2"/>
      <c r="I3" s="2"/>
      <c r="J3" s="2"/>
      <c r="K3" s="2"/>
      <c r="L3" s="2"/>
    </row>
    <row r="4" spans="2:12" x14ac:dyDescent="0.25">
      <c r="B4" s="2"/>
      <c r="C4" s="2"/>
      <c r="D4" s="2"/>
      <c r="E4" s="2"/>
      <c r="F4" s="2"/>
      <c r="G4" s="2"/>
      <c r="H4" s="2"/>
      <c r="I4" s="2"/>
      <c r="J4" s="2"/>
      <c r="K4" s="2"/>
      <c r="L4" s="2"/>
    </row>
    <row r="5" spans="2:12" x14ac:dyDescent="0.25">
      <c r="B5" s="150"/>
      <c r="C5" s="150"/>
      <c r="D5" s="150"/>
      <c r="E5" s="150"/>
      <c r="F5" s="150"/>
      <c r="G5" s="150"/>
      <c r="H5" s="150"/>
      <c r="I5" s="150"/>
      <c r="J5" s="150"/>
      <c r="K5" s="150"/>
      <c r="L5" s="2"/>
    </row>
    <row r="6" spans="2:12" x14ac:dyDescent="0.25">
      <c r="B6" s="150"/>
      <c r="C6" s="150"/>
      <c r="D6" s="150"/>
      <c r="E6" s="150"/>
      <c r="F6" s="150"/>
      <c r="G6" s="150"/>
      <c r="H6" s="191">
        <f>'Form 1040'!H21</f>
        <v>0</v>
      </c>
      <c r="I6" s="191"/>
      <c r="J6" s="151"/>
      <c r="K6" s="150"/>
      <c r="L6" s="2"/>
    </row>
    <row r="7" spans="2:12" x14ac:dyDescent="0.25">
      <c r="B7" s="150"/>
      <c r="C7" s="150"/>
      <c r="D7" s="150"/>
      <c r="E7" s="150"/>
      <c r="F7" s="150"/>
      <c r="G7" s="150"/>
      <c r="H7" s="274"/>
      <c r="I7" s="274"/>
      <c r="J7" s="151"/>
      <c r="K7" s="150"/>
      <c r="L7" s="2"/>
    </row>
    <row r="8" spans="2:12" x14ac:dyDescent="0.25">
      <c r="B8" s="150"/>
      <c r="C8" s="2"/>
      <c r="D8" s="2"/>
      <c r="E8" s="2"/>
      <c r="F8" s="2"/>
      <c r="G8" s="2"/>
      <c r="H8" s="18"/>
      <c r="I8" s="18"/>
      <c r="J8" s="152">
        <f>H6*0.5</f>
        <v>0</v>
      </c>
      <c r="K8" s="150"/>
      <c r="L8" s="2"/>
    </row>
    <row r="9" spans="2:12" x14ac:dyDescent="0.25">
      <c r="B9" s="150"/>
      <c r="C9" s="2"/>
      <c r="D9" s="2"/>
      <c r="E9" s="2"/>
      <c r="F9" s="2"/>
      <c r="G9" s="2"/>
      <c r="H9" s="18"/>
      <c r="I9" s="18"/>
      <c r="J9" s="153">
        <f>('Form 1040'!M6+'Form 1040'!M7+'Form 1040'!M8+'Form 1040'!M9+'Form 1040'!M11+'Form 1040'!M12+'Form 1040'!M13+'Form 1040'!M14+'Form 1040'!M15+'Form 1040'!M16+'Form 1040'!M17+'Form 1040'!M18+'Form 1040'!M19+'Form 1040'!M20+'Form 1040'!M22)</f>
        <v>0</v>
      </c>
      <c r="K9" s="150"/>
      <c r="L9" s="2"/>
    </row>
    <row r="10" spans="2:12" x14ac:dyDescent="0.25">
      <c r="B10" s="150"/>
      <c r="C10" s="2"/>
      <c r="D10" s="2"/>
      <c r="E10" s="2"/>
      <c r="F10" s="2"/>
      <c r="G10" s="2"/>
      <c r="H10" s="18"/>
      <c r="I10" s="18"/>
      <c r="J10" s="153">
        <f>'Form 1040'!J8</f>
        <v>0</v>
      </c>
      <c r="K10" s="150"/>
      <c r="L10" s="2"/>
    </row>
    <row r="11" spans="2:12" x14ac:dyDescent="0.25">
      <c r="B11" s="150"/>
      <c r="C11" s="2"/>
      <c r="D11" s="2"/>
      <c r="E11" s="2"/>
      <c r="F11" s="2"/>
      <c r="G11" s="2"/>
      <c r="H11" s="18"/>
      <c r="I11" s="18"/>
      <c r="J11" s="153">
        <f>SUM(J8:J10)</f>
        <v>0</v>
      </c>
      <c r="K11" s="150"/>
      <c r="L11" s="2"/>
    </row>
    <row r="12" spans="2:12" x14ac:dyDescent="0.25">
      <c r="B12" s="150"/>
      <c r="C12" s="2"/>
      <c r="D12" s="2"/>
      <c r="E12" s="2"/>
      <c r="F12" s="2"/>
      <c r="G12" s="2"/>
      <c r="H12" s="18"/>
      <c r="I12" s="18"/>
      <c r="J12" s="275">
        <f>SUM('Form 1040'!J24:J34)</f>
        <v>0</v>
      </c>
      <c r="K12" s="150"/>
      <c r="L12" s="2"/>
    </row>
    <row r="13" spans="2:12" x14ac:dyDescent="0.25">
      <c r="B13" s="150"/>
      <c r="C13" s="2"/>
      <c r="D13" s="2"/>
      <c r="E13" s="2"/>
      <c r="F13" s="2"/>
      <c r="G13" s="2"/>
      <c r="H13" s="18"/>
      <c r="I13" s="18"/>
      <c r="J13" s="274"/>
      <c r="K13" s="150"/>
      <c r="L13" s="2"/>
    </row>
    <row r="14" spans="2:12" x14ac:dyDescent="0.25">
      <c r="B14" s="150"/>
      <c r="C14" s="2"/>
      <c r="D14" s="2"/>
      <c r="E14" s="2"/>
      <c r="F14" s="2"/>
      <c r="G14" s="2"/>
      <c r="H14" s="18"/>
      <c r="I14" s="18"/>
      <c r="J14" s="154"/>
      <c r="K14" s="150"/>
      <c r="L14" s="2"/>
    </row>
    <row r="15" spans="2:12" x14ac:dyDescent="0.25">
      <c r="B15" s="150"/>
      <c r="C15" s="2"/>
      <c r="D15" s="2"/>
      <c r="E15" s="2"/>
      <c r="F15" s="2"/>
      <c r="G15" s="2"/>
      <c r="H15" s="18"/>
      <c r="I15" s="18"/>
      <c r="J15" s="154"/>
      <c r="K15" s="150"/>
      <c r="L15" s="18">
        <f>J11-J12</f>
        <v>0</v>
      </c>
    </row>
    <row r="16" spans="2:12" x14ac:dyDescent="0.25">
      <c r="B16" s="150"/>
      <c r="C16" s="2"/>
      <c r="D16" s="2"/>
      <c r="E16" s="2"/>
      <c r="F16" s="2"/>
      <c r="G16" s="2"/>
      <c r="H16" s="18"/>
      <c r="I16" s="18"/>
      <c r="J16" s="154"/>
      <c r="K16" s="150"/>
      <c r="L16" s="18">
        <v>32000</v>
      </c>
    </row>
    <row r="17" spans="2:12" x14ac:dyDescent="0.25">
      <c r="B17" s="150"/>
      <c r="C17" s="2"/>
      <c r="D17" s="2"/>
      <c r="E17" s="2"/>
      <c r="F17" s="2"/>
      <c r="G17" s="2"/>
      <c r="H17" s="18"/>
      <c r="I17" s="18"/>
      <c r="J17" s="152">
        <f>IF(J12&lt;J11, L15, 0)</f>
        <v>0</v>
      </c>
      <c r="K17" s="150"/>
      <c r="L17" s="18">
        <v>25000</v>
      </c>
    </row>
    <row r="18" spans="2:12" x14ac:dyDescent="0.25">
      <c r="B18" s="150"/>
      <c r="C18" s="2"/>
      <c r="D18" s="2"/>
      <c r="E18" s="2"/>
      <c r="F18" s="2"/>
      <c r="G18" s="2"/>
      <c r="H18" s="18"/>
      <c r="I18" s="18"/>
      <c r="J18" s="275">
        <f>IF('Form 1040'!C3="M",32000,IF('Form 1040'!C3="H",25000,IF('Form 1040'!C3="S",25000)))</f>
        <v>32000</v>
      </c>
      <c r="K18" s="150"/>
      <c r="L18" s="2"/>
    </row>
    <row r="19" spans="2:12" x14ac:dyDescent="0.25">
      <c r="B19" s="150"/>
      <c r="C19" s="2"/>
      <c r="D19" s="2"/>
      <c r="E19" s="2"/>
      <c r="F19" s="2"/>
      <c r="G19" s="2"/>
      <c r="H19" s="18"/>
      <c r="I19" s="18"/>
      <c r="J19" s="191"/>
      <c r="K19" s="150"/>
      <c r="L19" s="2"/>
    </row>
    <row r="20" spans="2:12" x14ac:dyDescent="0.25">
      <c r="B20" s="150"/>
      <c r="C20" s="2"/>
      <c r="D20" s="2"/>
      <c r="E20" s="2"/>
      <c r="F20" s="2"/>
      <c r="G20" s="2"/>
      <c r="H20" s="18"/>
      <c r="I20" s="18"/>
      <c r="J20" s="191"/>
      <c r="K20" s="150"/>
      <c r="L20" s="2"/>
    </row>
    <row r="21" spans="2:12" x14ac:dyDescent="0.25">
      <c r="B21" s="150"/>
      <c r="C21" s="2"/>
      <c r="D21" s="2"/>
      <c r="E21" s="2"/>
      <c r="F21" s="2"/>
      <c r="G21" s="2"/>
      <c r="H21" s="18"/>
      <c r="I21" s="18"/>
      <c r="J21" s="274"/>
      <c r="K21" s="150"/>
      <c r="L21" s="2"/>
    </row>
    <row r="22" spans="2:12" x14ac:dyDescent="0.25">
      <c r="B22" s="150"/>
      <c r="C22" s="2"/>
      <c r="D22" s="2"/>
      <c r="E22" s="2"/>
      <c r="F22" s="2"/>
      <c r="G22" s="2"/>
      <c r="H22" s="18"/>
      <c r="I22" s="18"/>
      <c r="J22" s="154"/>
      <c r="K22" s="150"/>
      <c r="L22" s="2"/>
    </row>
    <row r="23" spans="2:12" x14ac:dyDescent="0.25">
      <c r="B23" s="150"/>
      <c r="C23" s="2"/>
      <c r="D23" s="2"/>
      <c r="E23" s="2"/>
      <c r="F23" s="2"/>
      <c r="G23" s="2"/>
      <c r="H23" s="18"/>
      <c r="I23" s="18"/>
      <c r="J23" s="154"/>
      <c r="K23" s="150"/>
      <c r="L23" s="2"/>
    </row>
    <row r="24" spans="2:12" x14ac:dyDescent="0.25">
      <c r="B24" s="150"/>
      <c r="C24" s="2"/>
      <c r="D24" s="2"/>
      <c r="E24" s="2"/>
      <c r="F24" s="2"/>
      <c r="G24" s="2"/>
      <c r="H24" s="18"/>
      <c r="I24" s="18"/>
      <c r="J24" s="154"/>
      <c r="K24" s="150"/>
      <c r="L24" s="2"/>
    </row>
    <row r="25" spans="2:12" x14ac:dyDescent="0.25">
      <c r="B25" s="150"/>
      <c r="C25" s="2"/>
      <c r="D25" s="2"/>
      <c r="E25" s="2"/>
      <c r="F25" s="2"/>
      <c r="G25" s="2"/>
      <c r="H25" s="18"/>
      <c r="I25" s="18"/>
      <c r="J25" s="154"/>
      <c r="K25" s="150"/>
      <c r="L25" s="2"/>
    </row>
    <row r="26" spans="2:12" x14ac:dyDescent="0.25">
      <c r="B26" s="150"/>
      <c r="C26" s="2"/>
      <c r="D26" s="2"/>
      <c r="E26" s="2"/>
      <c r="F26" s="2"/>
      <c r="G26" s="2"/>
      <c r="H26" s="18"/>
      <c r="I26" s="18"/>
      <c r="J26" s="154"/>
      <c r="K26" s="150"/>
      <c r="L26" s="2"/>
    </row>
    <row r="27" spans="2:12" x14ac:dyDescent="0.25">
      <c r="B27" s="150"/>
      <c r="C27" s="2"/>
      <c r="D27" s="2"/>
      <c r="E27" s="2"/>
      <c r="F27" s="2"/>
      <c r="G27" s="2"/>
      <c r="H27" s="18"/>
      <c r="I27" s="18"/>
      <c r="J27" s="154"/>
      <c r="K27" s="150"/>
      <c r="L27" s="18">
        <f>J17-J18</f>
        <v>-32000</v>
      </c>
    </row>
    <row r="28" spans="2:12" x14ac:dyDescent="0.25">
      <c r="B28" s="150"/>
      <c r="C28" s="2"/>
      <c r="D28" s="2"/>
      <c r="E28" s="2"/>
      <c r="F28" s="2"/>
      <c r="G28" s="2"/>
      <c r="H28" s="18"/>
      <c r="I28" s="18"/>
      <c r="J28" s="154"/>
      <c r="K28" s="150"/>
      <c r="L28" s="2"/>
    </row>
    <row r="29" spans="2:12" x14ac:dyDescent="0.25">
      <c r="B29" s="150"/>
      <c r="C29" s="2"/>
      <c r="D29" s="2"/>
      <c r="E29" s="2"/>
      <c r="F29" s="2"/>
      <c r="G29" s="2"/>
      <c r="H29" s="18"/>
      <c r="I29" s="18"/>
      <c r="J29" s="152">
        <f>IF(J18&lt;J17, L27, 0)</f>
        <v>0</v>
      </c>
      <c r="K29" s="150"/>
      <c r="L29" s="2"/>
    </row>
    <row r="30" spans="2:12" x14ac:dyDescent="0.25">
      <c r="B30" s="150"/>
      <c r="C30" s="2"/>
      <c r="D30" s="2"/>
      <c r="E30" s="2"/>
      <c r="F30" s="2"/>
      <c r="G30" s="2"/>
      <c r="H30" s="18"/>
      <c r="I30" s="18"/>
      <c r="J30" s="275">
        <f>IF('Form 1040'!C3="M",12000,IF('Form 1040'!C3="H",9000,IF('Form 1040'!C3="S",9000)))</f>
        <v>12000</v>
      </c>
      <c r="K30" s="150"/>
      <c r="L30" s="18">
        <f>J29-J30</f>
        <v>-12000</v>
      </c>
    </row>
    <row r="31" spans="2:12" x14ac:dyDescent="0.25">
      <c r="B31" s="150"/>
      <c r="C31" s="2"/>
      <c r="D31" s="2"/>
      <c r="E31" s="2"/>
      <c r="F31" s="2"/>
      <c r="G31" s="2"/>
      <c r="H31" s="18"/>
      <c r="I31" s="18"/>
      <c r="J31" s="274"/>
      <c r="K31" s="150"/>
      <c r="L31" s="2"/>
    </row>
    <row r="32" spans="2:12" x14ac:dyDescent="0.25">
      <c r="B32" s="150"/>
      <c r="C32" s="2"/>
      <c r="D32" s="2"/>
      <c r="E32" s="2"/>
      <c r="F32" s="2"/>
      <c r="G32" s="2"/>
      <c r="H32" s="18"/>
      <c r="I32" s="18"/>
      <c r="J32" s="153">
        <f>IF(L30&gt;-0.00000001,L30, 0)</f>
        <v>0</v>
      </c>
      <c r="K32" s="150"/>
      <c r="L32" s="2"/>
    </row>
    <row r="33" spans="2:12" x14ac:dyDescent="0.25">
      <c r="B33" s="150"/>
      <c r="C33" s="2"/>
      <c r="D33" s="2"/>
      <c r="E33" s="2"/>
      <c r="F33" s="2"/>
      <c r="G33" s="2"/>
      <c r="H33" s="18"/>
      <c r="I33" s="18"/>
      <c r="J33" s="153">
        <f>IF(J30&lt;J29, J30, J29)</f>
        <v>0</v>
      </c>
      <c r="K33" s="150"/>
      <c r="L33" s="2"/>
    </row>
    <row r="34" spans="2:12" x14ac:dyDescent="0.25">
      <c r="B34" s="150"/>
      <c r="C34" s="2"/>
      <c r="D34" s="2"/>
      <c r="E34" s="2"/>
      <c r="F34" s="2"/>
      <c r="G34" s="2"/>
      <c r="H34" s="18"/>
      <c r="I34" s="18"/>
      <c r="J34" s="153">
        <f>J33*0.5</f>
        <v>0</v>
      </c>
      <c r="K34" s="150"/>
      <c r="L34" s="2"/>
    </row>
    <row r="35" spans="2:12" x14ac:dyDescent="0.25">
      <c r="B35" s="150"/>
      <c r="C35" s="2"/>
      <c r="D35" s="2"/>
      <c r="E35" s="2"/>
      <c r="F35" s="2"/>
      <c r="G35" s="2"/>
      <c r="H35" s="18"/>
      <c r="I35" s="18"/>
      <c r="J35" s="153">
        <f>IF(J8&lt;J34, J8,J34)</f>
        <v>0</v>
      </c>
      <c r="K35" s="150"/>
      <c r="L35" s="2"/>
    </row>
    <row r="36" spans="2:12" x14ac:dyDescent="0.25">
      <c r="B36" s="150"/>
      <c r="C36" s="2"/>
      <c r="D36" s="2"/>
      <c r="E36" s="2"/>
      <c r="F36" s="2"/>
      <c r="G36" s="2"/>
      <c r="H36" s="18"/>
      <c r="I36" s="18"/>
      <c r="J36" s="153">
        <f>J32*0.85</f>
        <v>0</v>
      </c>
      <c r="K36" s="150"/>
      <c r="L36" s="2"/>
    </row>
    <row r="37" spans="2:12" x14ac:dyDescent="0.25">
      <c r="B37" s="150"/>
      <c r="C37" s="2"/>
      <c r="D37" s="2"/>
      <c r="E37" s="2"/>
      <c r="F37" s="2"/>
      <c r="G37" s="2"/>
      <c r="H37" s="18"/>
      <c r="I37" s="18"/>
      <c r="J37" s="153">
        <f>J36+J35</f>
        <v>0</v>
      </c>
      <c r="K37" s="150"/>
      <c r="L37" s="2"/>
    </row>
    <row r="38" spans="2:12" x14ac:dyDescent="0.25">
      <c r="B38" s="150"/>
      <c r="C38" s="2"/>
      <c r="D38" s="2"/>
      <c r="E38" s="2"/>
      <c r="F38" s="2"/>
      <c r="G38" s="2"/>
      <c r="H38" s="18"/>
      <c r="I38" s="18"/>
      <c r="J38" s="153">
        <f>H6*0.85</f>
        <v>0</v>
      </c>
      <c r="K38" s="150"/>
      <c r="L38" s="2"/>
    </row>
    <row r="39" spans="2:12" x14ac:dyDescent="0.25">
      <c r="B39" s="150"/>
      <c r="C39" s="2"/>
      <c r="D39" s="2"/>
      <c r="E39" s="2"/>
      <c r="F39" s="2"/>
      <c r="G39" s="2"/>
      <c r="H39" s="18"/>
      <c r="I39" s="18"/>
      <c r="J39" s="276">
        <f>IF(J38&lt;J37,J38,J37)</f>
        <v>0</v>
      </c>
      <c r="K39" s="150"/>
      <c r="L39" s="2"/>
    </row>
    <row r="40" spans="2:12" x14ac:dyDescent="0.25">
      <c r="B40" s="150"/>
      <c r="C40" s="150"/>
      <c r="D40" s="150"/>
      <c r="E40" s="150"/>
      <c r="F40" s="150"/>
      <c r="G40" s="150"/>
      <c r="H40" s="151"/>
      <c r="I40" s="151"/>
      <c r="J40" s="277"/>
      <c r="K40" s="150"/>
      <c r="L40" s="2"/>
    </row>
    <row r="41" spans="2:12" x14ac:dyDescent="0.25">
      <c r="B41" s="150"/>
      <c r="C41" s="150"/>
      <c r="D41" s="150"/>
      <c r="E41" s="150"/>
      <c r="F41" s="150"/>
      <c r="G41" s="150"/>
      <c r="H41" s="150"/>
      <c r="I41" s="150"/>
      <c r="J41" s="150"/>
      <c r="K41" s="150"/>
      <c r="L41" s="2"/>
    </row>
    <row r="42" spans="2:12" x14ac:dyDescent="0.25">
      <c r="B42" s="2"/>
      <c r="C42" s="2"/>
      <c r="D42" s="2"/>
      <c r="E42" s="2"/>
      <c r="F42" s="2"/>
      <c r="G42" s="2"/>
      <c r="H42" s="2"/>
      <c r="I42" s="2"/>
      <c r="J42" s="2"/>
      <c r="K42" s="2"/>
      <c r="L42" s="2"/>
    </row>
  </sheetData>
  <sheetProtection algorithmName="SHA-512" hashValue="yv9lpj1uyJAY9sRY3gJD52y8Oflisd4z90uSTRv2kRe3PZTBAimfpH/t8JqU6rJnP/8KijKsQt7rmEp53rXMow==" saltValue="6evTFWt4RsGjBpFHleAWDQ==" spinCount="100000" sheet="1" objects="1" scenarios="1" selectLockedCells="1"/>
  <mergeCells count="5">
    <mergeCell ref="H6:I7"/>
    <mergeCell ref="J12:J13"/>
    <mergeCell ref="J18:J21"/>
    <mergeCell ref="J30:J31"/>
    <mergeCell ref="J39:J4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K341"/>
  <sheetViews>
    <sheetView workbookViewId="0">
      <selection activeCell="N10" sqref="N10"/>
    </sheetView>
  </sheetViews>
  <sheetFormatPr defaultColWidth="9.140625" defaultRowHeight="15" x14ac:dyDescent="0.25"/>
  <cols>
    <col min="1" max="1" width="11.140625" style="103" bestFit="1" customWidth="1"/>
    <col min="2" max="2" width="13.7109375" style="103" customWidth="1"/>
    <col min="3" max="3" width="12.42578125" style="103" customWidth="1"/>
    <col min="4" max="4" width="9.140625" style="103"/>
    <col min="5" max="5" width="13.7109375" style="103" customWidth="1"/>
    <col min="6" max="10" width="9.140625" style="103"/>
    <col min="11" max="11" width="11.42578125" style="103" customWidth="1"/>
    <col min="12" max="16384" width="9.140625" style="103"/>
  </cols>
  <sheetData>
    <row r="4" spans="1:11" x14ac:dyDescent="0.25">
      <c r="A4" s="282" t="s">
        <v>183</v>
      </c>
      <c r="B4" s="282"/>
      <c r="C4" s="282"/>
      <c r="E4" s="282" t="s">
        <v>184</v>
      </c>
      <c r="F4" s="282"/>
      <c r="G4" s="282"/>
      <c r="I4" s="282" t="s">
        <v>185</v>
      </c>
      <c r="J4" s="282"/>
      <c r="K4" s="282"/>
    </row>
    <row r="5" spans="1:11" x14ac:dyDescent="0.25">
      <c r="A5" s="104">
        <v>0</v>
      </c>
      <c r="B5" s="105" t="s">
        <v>93</v>
      </c>
      <c r="C5" s="118">
        <v>109000</v>
      </c>
      <c r="D5" s="104"/>
      <c r="E5" s="104">
        <v>0</v>
      </c>
      <c r="F5" s="105" t="s">
        <v>93</v>
      </c>
      <c r="G5" s="118">
        <v>218000</v>
      </c>
      <c r="H5" s="104"/>
      <c r="I5" s="278">
        <v>202.9</v>
      </c>
      <c r="J5" s="278"/>
      <c r="K5" s="278"/>
    </row>
    <row r="6" spans="1:11" x14ac:dyDescent="0.25">
      <c r="A6" s="104">
        <f>C5+1</f>
        <v>109001</v>
      </c>
      <c r="B6" s="105" t="s">
        <v>93</v>
      </c>
      <c r="C6" s="118">
        <v>137000</v>
      </c>
      <c r="D6" s="104"/>
      <c r="E6" s="104">
        <f>G5+1</f>
        <v>218001</v>
      </c>
      <c r="F6" s="105" t="s">
        <v>93</v>
      </c>
      <c r="G6" s="118">
        <v>274000</v>
      </c>
      <c r="H6" s="104"/>
      <c r="I6" s="278">
        <v>284.10000000000002</v>
      </c>
      <c r="J6" s="278"/>
      <c r="K6" s="278"/>
    </row>
    <row r="7" spans="1:11" x14ac:dyDescent="0.25">
      <c r="A7" s="104">
        <f t="shared" ref="A7:A9" si="0">C6+1</f>
        <v>137001</v>
      </c>
      <c r="B7" s="105" t="s">
        <v>93</v>
      </c>
      <c r="C7" s="118">
        <v>171000</v>
      </c>
      <c r="D7" s="104"/>
      <c r="E7" s="104">
        <f t="shared" ref="E7:E9" si="1">G6+1</f>
        <v>274001</v>
      </c>
      <c r="F7" s="105" t="s">
        <v>93</v>
      </c>
      <c r="G7" s="118">
        <v>342000</v>
      </c>
      <c r="H7" s="104"/>
      <c r="I7" s="278">
        <v>405.8</v>
      </c>
      <c r="J7" s="278"/>
      <c r="K7" s="278"/>
    </row>
    <row r="8" spans="1:11" x14ac:dyDescent="0.25">
      <c r="A8" s="104">
        <f t="shared" si="0"/>
        <v>171001</v>
      </c>
      <c r="B8" s="105" t="s">
        <v>93</v>
      </c>
      <c r="C8" s="118">
        <v>205000</v>
      </c>
      <c r="D8" s="104"/>
      <c r="E8" s="104">
        <f t="shared" si="1"/>
        <v>342001</v>
      </c>
      <c r="F8" s="105" t="s">
        <v>93</v>
      </c>
      <c r="G8" s="118">
        <v>410000</v>
      </c>
      <c r="H8" s="104"/>
      <c r="I8" s="278">
        <v>527.5</v>
      </c>
      <c r="J8" s="278"/>
      <c r="K8" s="278"/>
    </row>
    <row r="9" spans="1:11" x14ac:dyDescent="0.25">
      <c r="A9" s="104">
        <f t="shared" si="0"/>
        <v>205001</v>
      </c>
      <c r="B9" s="105" t="s">
        <v>93</v>
      </c>
      <c r="C9" s="118">
        <v>500000</v>
      </c>
      <c r="D9" s="104"/>
      <c r="E9" s="104">
        <f t="shared" si="1"/>
        <v>410001</v>
      </c>
      <c r="F9" s="105"/>
      <c r="G9" s="118">
        <v>750000</v>
      </c>
      <c r="H9" s="104"/>
      <c r="I9" s="278">
        <v>649.20000000000005</v>
      </c>
      <c r="J9" s="278"/>
      <c r="K9" s="278"/>
    </row>
    <row r="10" spans="1:11" x14ac:dyDescent="0.25">
      <c r="A10" s="104"/>
      <c r="B10" s="105" t="s">
        <v>94</v>
      </c>
      <c r="C10" s="104">
        <f>C9+1</f>
        <v>500001</v>
      </c>
      <c r="D10" s="104"/>
      <c r="E10" s="104"/>
      <c r="F10" s="105" t="s">
        <v>94</v>
      </c>
      <c r="G10" s="104">
        <f>G9+1</f>
        <v>750001</v>
      </c>
      <c r="H10" s="104"/>
      <c r="I10" s="278">
        <v>689.9</v>
      </c>
      <c r="J10" s="278"/>
      <c r="K10" s="278"/>
    </row>
    <row r="11" spans="1:11" x14ac:dyDescent="0.25">
      <c r="A11" s="104"/>
      <c r="B11" s="104"/>
      <c r="C11" s="104"/>
      <c r="D11" s="104"/>
      <c r="E11" s="104"/>
      <c r="F11" s="104"/>
      <c r="G11" s="104"/>
      <c r="H11" s="104"/>
    </row>
    <row r="12" spans="1:11" ht="15.75" thickBot="1" x14ac:dyDescent="0.3">
      <c r="A12" s="104"/>
      <c r="B12" s="104"/>
      <c r="C12" s="104"/>
      <c r="D12" s="104"/>
      <c r="E12" s="104"/>
      <c r="F12" s="104"/>
      <c r="G12" s="104"/>
      <c r="H12" s="104"/>
    </row>
    <row r="13" spans="1:11" ht="15.75" thickBot="1" x14ac:dyDescent="0.3">
      <c r="A13" s="279" t="s">
        <v>95</v>
      </c>
      <c r="B13" s="279"/>
      <c r="C13" s="280">
        <f>('Form 1040'!M41+'Form 1040'!J8)</f>
        <v>0</v>
      </c>
      <c r="D13" s="281"/>
      <c r="E13" s="104"/>
      <c r="F13" s="104"/>
      <c r="G13" s="104"/>
      <c r="H13" s="104"/>
    </row>
    <row r="14" spans="1:11" ht="9.75" customHeight="1" thickBot="1" x14ac:dyDescent="0.3">
      <c r="A14" s="106"/>
      <c r="B14" s="106"/>
      <c r="C14" s="104"/>
      <c r="D14" s="104"/>
      <c r="E14" s="104"/>
      <c r="F14" s="104"/>
      <c r="G14" s="104"/>
      <c r="H14" s="104"/>
    </row>
    <row r="15" spans="1:11" ht="15.75" thickBot="1" x14ac:dyDescent="0.3">
      <c r="A15" s="279" t="s">
        <v>96</v>
      </c>
      <c r="B15" s="279"/>
      <c r="C15" s="280" t="str">
        <f>'Form 1040'!C3</f>
        <v>M</v>
      </c>
      <c r="D15" s="281"/>
      <c r="E15" s="104"/>
      <c r="G15" s="104"/>
      <c r="H15" s="104"/>
    </row>
    <row r="16" spans="1:11" x14ac:dyDescent="0.25">
      <c r="A16" s="104"/>
      <c r="B16" s="104"/>
      <c r="C16" s="104"/>
      <c r="D16" s="104"/>
      <c r="E16" s="104"/>
      <c r="F16" s="104"/>
      <c r="G16" s="104"/>
      <c r="H16" s="104"/>
    </row>
    <row r="17" spans="1:10" x14ac:dyDescent="0.25">
      <c r="A17" s="104"/>
      <c r="C17" s="104"/>
      <c r="D17" s="104"/>
      <c r="E17" s="104"/>
      <c r="F17" s="104"/>
      <c r="G17" s="284" t="s">
        <v>97</v>
      </c>
      <c r="H17" s="284"/>
      <c r="I17" s="283" t="s">
        <v>98</v>
      </c>
      <c r="J17" s="283"/>
    </row>
    <row r="18" spans="1:10" x14ac:dyDescent="0.25">
      <c r="A18" s="104"/>
      <c r="B18" s="104"/>
      <c r="C18" s="104"/>
      <c r="D18" s="104"/>
      <c r="E18" s="104"/>
      <c r="F18" s="104"/>
      <c r="G18" s="278">
        <f>IF(C13&gt;C10,I10, IF(C13&lt;C5,I5, IF(C13&lt;C6,I6, IF(C13&lt;C7,I7, IF(C13&lt;C8,I8, IF(C13&lt;C9,I9))))))</f>
        <v>202.9</v>
      </c>
      <c r="H18" s="278"/>
      <c r="I18" s="278">
        <f>IF(C13&gt;G10,I10, IF(C13&lt;G5,I5, IF(C13&lt;G6,I6, IF(C13&lt;G7,I7, IF(C13&lt;G8,I8, IF(C13&lt;G9,I9))))))</f>
        <v>202.9</v>
      </c>
      <c r="J18" s="278"/>
    </row>
    <row r="19" spans="1:10" x14ac:dyDescent="0.25">
      <c r="A19" s="104"/>
      <c r="B19" s="104"/>
      <c r="C19" s="104"/>
      <c r="D19" s="104"/>
      <c r="E19" s="104"/>
      <c r="F19" s="104"/>
      <c r="G19" s="104"/>
      <c r="H19" s="104"/>
    </row>
    <row r="20" spans="1:10" x14ac:dyDescent="0.25">
      <c r="A20" s="104"/>
      <c r="B20" s="104"/>
      <c r="C20" s="104"/>
      <c r="D20" s="104"/>
      <c r="E20" s="104"/>
      <c r="F20" s="104"/>
      <c r="G20" s="104"/>
      <c r="H20" s="104"/>
    </row>
    <row r="21" spans="1:10" x14ac:dyDescent="0.25">
      <c r="A21" s="104"/>
      <c r="B21" s="104"/>
      <c r="C21" s="104"/>
      <c r="D21" s="104"/>
      <c r="E21" s="104"/>
      <c r="F21" s="104"/>
      <c r="G21" s="104"/>
      <c r="H21" s="104"/>
    </row>
    <row r="22" spans="1:10" x14ac:dyDescent="0.25">
      <c r="A22" s="104"/>
      <c r="B22" s="104"/>
      <c r="C22" s="104"/>
      <c r="D22" s="104"/>
      <c r="E22" s="104"/>
      <c r="F22" s="104"/>
      <c r="G22" s="104"/>
      <c r="H22" s="104"/>
    </row>
    <row r="23" spans="1:10" x14ac:dyDescent="0.25">
      <c r="A23" s="104"/>
      <c r="B23" s="104"/>
      <c r="C23" s="104"/>
      <c r="D23" s="104"/>
      <c r="E23" s="104"/>
      <c r="F23" s="104"/>
      <c r="G23" s="104"/>
      <c r="H23" s="104"/>
    </row>
    <row r="24" spans="1:10" x14ac:dyDescent="0.25">
      <c r="A24" s="104"/>
      <c r="B24" s="104"/>
      <c r="C24" s="104"/>
      <c r="D24" s="104"/>
      <c r="E24" s="104"/>
      <c r="F24" s="104"/>
      <c r="G24" s="104"/>
      <c r="H24" s="104"/>
    </row>
    <row r="25" spans="1:10" x14ac:dyDescent="0.25">
      <c r="A25" s="104"/>
      <c r="B25" s="104"/>
      <c r="C25" s="104"/>
      <c r="D25" s="104"/>
      <c r="E25" s="104"/>
      <c r="F25" s="104"/>
      <c r="G25" s="104"/>
      <c r="H25" s="104"/>
    </row>
    <row r="26" spans="1:10" x14ac:dyDescent="0.25">
      <c r="A26" s="104"/>
      <c r="B26" s="104"/>
      <c r="C26" s="104"/>
      <c r="D26" s="104"/>
      <c r="E26" s="104"/>
      <c r="F26" s="104"/>
      <c r="G26" s="104"/>
      <c r="H26" s="104"/>
    </row>
    <row r="27" spans="1:10" x14ac:dyDescent="0.25">
      <c r="A27" s="104"/>
      <c r="B27" s="104"/>
      <c r="C27" s="104"/>
      <c r="D27" s="104"/>
      <c r="E27" s="104"/>
      <c r="F27" s="104"/>
      <c r="G27" s="104"/>
      <c r="H27" s="104"/>
    </row>
    <row r="28" spans="1:10" x14ac:dyDescent="0.25">
      <c r="A28" s="104"/>
      <c r="B28" s="104"/>
      <c r="C28" s="104"/>
      <c r="D28" s="104"/>
      <c r="E28" s="104"/>
      <c r="F28" s="104"/>
      <c r="G28" s="104"/>
      <c r="H28" s="104"/>
    </row>
    <row r="29" spans="1:10" x14ac:dyDescent="0.25">
      <c r="A29" s="104"/>
      <c r="B29" s="104"/>
      <c r="C29" s="104"/>
      <c r="D29" s="104"/>
      <c r="E29" s="104"/>
      <c r="F29" s="104"/>
      <c r="G29" s="104"/>
      <c r="H29" s="104"/>
    </row>
    <row r="30" spans="1:10" x14ac:dyDescent="0.25">
      <c r="A30" s="104"/>
      <c r="B30" s="104"/>
      <c r="C30" s="104"/>
      <c r="D30" s="104"/>
      <c r="E30" s="104"/>
      <c r="F30" s="104"/>
      <c r="G30" s="104"/>
      <c r="H30" s="104"/>
    </row>
    <row r="31" spans="1:10" x14ac:dyDescent="0.25">
      <c r="A31" s="104"/>
      <c r="B31" s="104"/>
      <c r="C31" s="104"/>
      <c r="D31" s="104"/>
      <c r="E31" s="104"/>
      <c r="F31" s="104"/>
      <c r="G31" s="104"/>
      <c r="H31" s="104"/>
    </row>
    <row r="32" spans="1:10" x14ac:dyDescent="0.25">
      <c r="A32" s="104"/>
      <c r="B32" s="104"/>
      <c r="C32" s="104"/>
      <c r="D32" s="104"/>
      <c r="E32" s="104"/>
      <c r="F32" s="104"/>
      <c r="G32" s="104"/>
      <c r="H32" s="104"/>
    </row>
    <row r="33" spans="1:8" x14ac:dyDescent="0.25">
      <c r="A33" s="104"/>
      <c r="B33" s="104"/>
      <c r="C33" s="104"/>
      <c r="D33" s="104"/>
      <c r="E33" s="104"/>
      <c r="F33" s="104"/>
      <c r="G33" s="104"/>
      <c r="H33" s="104"/>
    </row>
    <row r="34" spans="1:8" x14ac:dyDescent="0.25">
      <c r="A34" s="104"/>
      <c r="B34" s="104"/>
      <c r="C34" s="104"/>
      <c r="D34" s="104"/>
      <c r="E34" s="104"/>
      <c r="F34" s="104"/>
      <c r="G34" s="104"/>
      <c r="H34" s="104"/>
    </row>
    <row r="35" spans="1:8" x14ac:dyDescent="0.25">
      <c r="A35" s="104"/>
      <c r="B35" s="104"/>
      <c r="C35" s="104"/>
      <c r="D35" s="104"/>
      <c r="E35" s="104"/>
      <c r="F35" s="104"/>
      <c r="G35" s="104"/>
      <c r="H35" s="104"/>
    </row>
    <row r="36" spans="1:8" x14ac:dyDescent="0.25">
      <c r="A36" s="104"/>
      <c r="B36" s="104"/>
      <c r="C36" s="104"/>
      <c r="D36" s="104"/>
      <c r="E36" s="104"/>
      <c r="F36" s="104"/>
      <c r="G36" s="104"/>
      <c r="H36" s="104"/>
    </row>
    <row r="37" spans="1:8" x14ac:dyDescent="0.25">
      <c r="A37" s="104"/>
      <c r="B37" s="104"/>
      <c r="C37" s="104"/>
      <c r="D37" s="104"/>
      <c r="E37" s="104"/>
      <c r="F37" s="104"/>
      <c r="G37" s="104"/>
      <c r="H37" s="104"/>
    </row>
    <row r="38" spans="1:8" x14ac:dyDescent="0.25">
      <c r="A38" s="104"/>
      <c r="B38" s="104"/>
      <c r="C38" s="104"/>
      <c r="D38" s="104"/>
      <c r="E38" s="104"/>
      <c r="F38" s="104"/>
      <c r="G38" s="104"/>
      <c r="H38" s="104"/>
    </row>
    <row r="39" spans="1:8" x14ac:dyDescent="0.25">
      <c r="A39" s="104"/>
      <c r="B39" s="104"/>
      <c r="C39" s="104"/>
      <c r="D39" s="104"/>
      <c r="E39" s="104"/>
      <c r="F39" s="104"/>
      <c r="G39" s="104"/>
      <c r="H39" s="104"/>
    </row>
    <row r="40" spans="1:8" x14ac:dyDescent="0.25">
      <c r="A40" s="104"/>
      <c r="B40" s="104"/>
      <c r="C40" s="104"/>
      <c r="D40" s="104"/>
      <c r="E40" s="104"/>
      <c r="F40" s="104"/>
      <c r="G40" s="104"/>
      <c r="H40" s="104"/>
    </row>
    <row r="41" spans="1:8" x14ac:dyDescent="0.25">
      <c r="A41" s="104"/>
      <c r="B41" s="104"/>
      <c r="C41" s="104"/>
      <c r="D41" s="104"/>
      <c r="E41" s="104"/>
      <c r="F41" s="104"/>
      <c r="G41" s="104"/>
      <c r="H41" s="104"/>
    </row>
    <row r="42" spans="1:8" x14ac:dyDescent="0.25">
      <c r="A42" s="104"/>
      <c r="B42" s="104"/>
      <c r="C42" s="104"/>
      <c r="D42" s="104"/>
      <c r="E42" s="104"/>
      <c r="F42" s="104"/>
      <c r="G42" s="104"/>
      <c r="H42" s="104"/>
    </row>
    <row r="43" spans="1:8" x14ac:dyDescent="0.25">
      <c r="A43" s="104"/>
      <c r="B43" s="104"/>
      <c r="C43" s="104"/>
      <c r="D43" s="104"/>
      <c r="E43" s="104"/>
      <c r="F43" s="104"/>
      <c r="G43" s="104"/>
      <c r="H43" s="104"/>
    </row>
    <row r="44" spans="1:8" x14ac:dyDescent="0.25">
      <c r="A44" s="104"/>
      <c r="B44" s="104"/>
      <c r="C44" s="104"/>
      <c r="D44" s="104"/>
      <c r="E44" s="104"/>
      <c r="F44" s="104"/>
      <c r="G44" s="104"/>
      <c r="H44" s="104"/>
    </row>
    <row r="45" spans="1:8" x14ac:dyDescent="0.25">
      <c r="A45" s="104"/>
      <c r="B45" s="104"/>
      <c r="C45" s="104"/>
      <c r="D45" s="104"/>
      <c r="E45" s="104"/>
      <c r="F45" s="104"/>
      <c r="G45" s="104"/>
      <c r="H45" s="104"/>
    </row>
    <row r="46" spans="1:8" x14ac:dyDescent="0.25">
      <c r="A46" s="104"/>
      <c r="B46" s="104"/>
      <c r="C46" s="104"/>
      <c r="D46" s="104"/>
      <c r="E46" s="104"/>
      <c r="F46" s="104"/>
      <c r="G46" s="104"/>
      <c r="H46" s="104"/>
    </row>
    <row r="47" spans="1:8" x14ac:dyDescent="0.25">
      <c r="A47" s="104"/>
      <c r="B47" s="104"/>
      <c r="C47" s="104"/>
      <c r="D47" s="104"/>
      <c r="E47" s="104"/>
      <c r="F47" s="104"/>
      <c r="G47" s="104"/>
      <c r="H47" s="104"/>
    </row>
    <row r="48" spans="1:8" x14ac:dyDescent="0.25">
      <c r="A48" s="104"/>
      <c r="B48" s="104"/>
      <c r="C48" s="104"/>
      <c r="D48" s="104"/>
      <c r="E48" s="104"/>
      <c r="F48" s="104"/>
      <c r="G48" s="104"/>
      <c r="H48" s="104"/>
    </row>
    <row r="49" spans="1:8" x14ac:dyDescent="0.25">
      <c r="A49" s="104"/>
      <c r="B49" s="104"/>
      <c r="C49" s="104"/>
      <c r="D49" s="104"/>
      <c r="E49" s="104"/>
      <c r="F49" s="104"/>
      <c r="G49" s="104"/>
      <c r="H49" s="104"/>
    </row>
    <row r="50" spans="1:8" x14ac:dyDescent="0.25">
      <c r="A50" s="104"/>
      <c r="B50" s="104"/>
      <c r="C50" s="104"/>
      <c r="D50" s="104"/>
      <c r="E50" s="104"/>
      <c r="F50" s="104"/>
      <c r="G50" s="104"/>
      <c r="H50" s="104"/>
    </row>
    <row r="51" spans="1:8" x14ac:dyDescent="0.25">
      <c r="A51" s="104"/>
      <c r="B51" s="104"/>
      <c r="C51" s="104"/>
      <c r="D51" s="104"/>
      <c r="E51" s="104"/>
      <c r="F51" s="104"/>
      <c r="G51" s="104"/>
      <c r="H51" s="104"/>
    </row>
    <row r="52" spans="1:8" x14ac:dyDescent="0.25">
      <c r="A52" s="104"/>
      <c r="B52" s="104"/>
      <c r="C52" s="104"/>
      <c r="D52" s="104"/>
      <c r="E52" s="104"/>
      <c r="F52" s="104"/>
      <c r="G52" s="104"/>
      <c r="H52" s="104"/>
    </row>
    <row r="53" spans="1:8" x14ac:dyDescent="0.25">
      <c r="A53" s="104"/>
      <c r="B53" s="104"/>
      <c r="C53" s="104"/>
      <c r="D53" s="104"/>
      <c r="E53" s="104"/>
      <c r="F53" s="104"/>
      <c r="G53" s="104"/>
      <c r="H53" s="104"/>
    </row>
    <row r="54" spans="1:8" x14ac:dyDescent="0.25">
      <c r="A54" s="104"/>
      <c r="B54" s="104"/>
      <c r="C54" s="104"/>
      <c r="D54" s="104"/>
      <c r="E54" s="104"/>
      <c r="F54" s="104"/>
      <c r="G54" s="104"/>
      <c r="H54" s="104"/>
    </row>
    <row r="55" spans="1:8" x14ac:dyDescent="0.25">
      <c r="A55" s="104"/>
      <c r="B55" s="104"/>
      <c r="C55" s="104"/>
      <c r="D55" s="104"/>
      <c r="E55" s="104"/>
      <c r="F55" s="104"/>
      <c r="G55" s="104"/>
      <c r="H55" s="104"/>
    </row>
    <row r="56" spans="1:8" x14ac:dyDescent="0.25">
      <c r="A56" s="104"/>
      <c r="B56" s="104"/>
      <c r="C56" s="104"/>
      <c r="D56" s="104"/>
      <c r="E56" s="104"/>
      <c r="F56" s="104"/>
      <c r="G56" s="104"/>
      <c r="H56" s="104"/>
    </row>
    <row r="57" spans="1:8" x14ac:dyDescent="0.25">
      <c r="A57" s="104"/>
      <c r="B57" s="104"/>
      <c r="C57" s="104"/>
      <c r="D57" s="104"/>
      <c r="E57" s="104"/>
      <c r="F57" s="104"/>
      <c r="G57" s="104"/>
      <c r="H57" s="104"/>
    </row>
    <row r="58" spans="1:8" x14ac:dyDescent="0.25">
      <c r="A58" s="104"/>
      <c r="B58" s="104"/>
      <c r="C58" s="104"/>
      <c r="D58" s="104"/>
      <c r="E58" s="104"/>
      <c r="F58" s="104"/>
      <c r="G58" s="104"/>
      <c r="H58" s="104"/>
    </row>
    <row r="59" spans="1:8" x14ac:dyDescent="0.25">
      <c r="A59" s="104"/>
      <c r="B59" s="104"/>
      <c r="C59" s="104"/>
      <c r="D59" s="104"/>
      <c r="E59" s="104"/>
      <c r="F59" s="104"/>
      <c r="G59" s="104"/>
      <c r="H59" s="104"/>
    </row>
    <row r="60" spans="1:8" x14ac:dyDescent="0.25">
      <c r="A60" s="104"/>
      <c r="B60" s="104"/>
      <c r="C60" s="104"/>
      <c r="D60" s="104"/>
      <c r="E60" s="104"/>
      <c r="F60" s="104"/>
      <c r="G60" s="104"/>
      <c r="H60" s="104"/>
    </row>
    <row r="61" spans="1:8" x14ac:dyDescent="0.25">
      <c r="A61" s="104"/>
      <c r="B61" s="104"/>
      <c r="C61" s="104"/>
      <c r="D61" s="104"/>
      <c r="E61" s="104"/>
      <c r="F61" s="104"/>
      <c r="G61" s="104"/>
      <c r="H61" s="104"/>
    </row>
    <row r="62" spans="1:8" x14ac:dyDescent="0.25">
      <c r="A62" s="104"/>
      <c r="B62" s="104"/>
      <c r="C62" s="104"/>
      <c r="D62" s="104"/>
      <c r="E62" s="104"/>
      <c r="F62" s="104"/>
      <c r="G62" s="104"/>
      <c r="H62" s="104"/>
    </row>
    <row r="63" spans="1:8" x14ac:dyDescent="0.25">
      <c r="A63" s="104"/>
      <c r="B63" s="104"/>
      <c r="C63" s="104"/>
      <c r="D63" s="104"/>
      <c r="E63" s="104"/>
      <c r="F63" s="104"/>
      <c r="G63" s="104"/>
      <c r="H63" s="104"/>
    </row>
    <row r="64" spans="1:8" x14ac:dyDescent="0.25">
      <c r="A64" s="104"/>
      <c r="B64" s="104"/>
      <c r="C64" s="104"/>
      <c r="D64" s="104"/>
      <c r="E64" s="104"/>
      <c r="F64" s="104"/>
      <c r="G64" s="104"/>
      <c r="H64" s="104"/>
    </row>
    <row r="65" spans="1:8" x14ac:dyDescent="0.25">
      <c r="A65" s="104"/>
      <c r="B65" s="104"/>
      <c r="C65" s="104"/>
      <c r="D65" s="104"/>
      <c r="E65" s="104"/>
      <c r="F65" s="104"/>
      <c r="G65" s="104"/>
      <c r="H65" s="104"/>
    </row>
    <row r="66" spans="1:8" x14ac:dyDescent="0.25">
      <c r="A66" s="104"/>
      <c r="B66" s="104"/>
      <c r="C66" s="104"/>
      <c r="D66" s="104"/>
      <c r="E66" s="104"/>
      <c r="F66" s="104"/>
      <c r="G66" s="104"/>
      <c r="H66" s="104"/>
    </row>
    <row r="67" spans="1:8" x14ac:dyDescent="0.25">
      <c r="A67" s="104"/>
      <c r="B67" s="104"/>
      <c r="C67" s="104"/>
      <c r="D67" s="104"/>
      <c r="E67" s="104"/>
      <c r="F67" s="104"/>
      <c r="G67" s="104"/>
      <c r="H67" s="104"/>
    </row>
    <row r="68" spans="1:8" x14ac:dyDescent="0.25">
      <c r="A68" s="104"/>
      <c r="B68" s="104"/>
      <c r="C68" s="104"/>
      <c r="D68" s="104"/>
      <c r="E68" s="104"/>
      <c r="F68" s="104"/>
      <c r="G68" s="104"/>
      <c r="H68" s="104"/>
    </row>
    <row r="69" spans="1:8" x14ac:dyDescent="0.25">
      <c r="A69" s="104"/>
      <c r="B69" s="104"/>
      <c r="C69" s="104"/>
      <c r="D69" s="104"/>
      <c r="E69" s="104"/>
      <c r="F69" s="104"/>
      <c r="G69" s="104"/>
      <c r="H69" s="104"/>
    </row>
    <row r="70" spans="1:8" x14ac:dyDescent="0.25">
      <c r="A70" s="104"/>
      <c r="B70" s="104"/>
      <c r="C70" s="104"/>
      <c r="D70" s="104"/>
      <c r="E70" s="104"/>
      <c r="F70" s="104"/>
      <c r="G70" s="104"/>
      <c r="H70" s="104"/>
    </row>
    <row r="71" spans="1:8" x14ac:dyDescent="0.25">
      <c r="A71" s="104"/>
      <c r="B71" s="104"/>
      <c r="C71" s="104"/>
      <c r="D71" s="104"/>
      <c r="E71" s="104"/>
      <c r="F71" s="104"/>
      <c r="G71" s="104"/>
      <c r="H71" s="104"/>
    </row>
    <row r="72" spans="1:8" x14ac:dyDescent="0.25">
      <c r="A72" s="104"/>
      <c r="B72" s="104"/>
      <c r="C72" s="104"/>
      <c r="D72" s="104"/>
      <c r="E72" s="104"/>
      <c r="F72" s="104"/>
      <c r="G72" s="104"/>
      <c r="H72" s="104"/>
    </row>
    <row r="73" spans="1:8" x14ac:dyDescent="0.25">
      <c r="A73" s="104"/>
      <c r="B73" s="104"/>
      <c r="C73" s="104"/>
      <c r="D73" s="104"/>
      <c r="E73" s="104"/>
      <c r="F73" s="104"/>
      <c r="G73" s="104"/>
      <c r="H73" s="104"/>
    </row>
    <row r="74" spans="1:8" x14ac:dyDescent="0.25">
      <c r="A74" s="104"/>
      <c r="B74" s="104"/>
      <c r="C74" s="104"/>
      <c r="D74" s="104"/>
      <c r="E74" s="104"/>
      <c r="F74" s="104"/>
      <c r="G74" s="104"/>
      <c r="H74" s="104"/>
    </row>
    <row r="75" spans="1:8" x14ac:dyDescent="0.25">
      <c r="A75" s="104"/>
      <c r="B75" s="104"/>
      <c r="C75" s="104"/>
      <c r="D75" s="104"/>
      <c r="E75" s="104"/>
      <c r="F75" s="104"/>
      <c r="G75" s="104"/>
      <c r="H75" s="104"/>
    </row>
    <row r="76" spans="1:8" x14ac:dyDescent="0.25">
      <c r="A76" s="104"/>
      <c r="B76" s="104"/>
      <c r="C76" s="104"/>
      <c r="D76" s="104"/>
      <c r="E76" s="104"/>
      <c r="F76" s="104"/>
      <c r="G76" s="104"/>
      <c r="H76" s="104"/>
    </row>
    <row r="77" spans="1:8" x14ac:dyDescent="0.25">
      <c r="A77" s="104"/>
      <c r="B77" s="104"/>
      <c r="C77" s="104"/>
      <c r="D77" s="104"/>
      <c r="E77" s="104"/>
      <c r="F77" s="104"/>
      <c r="G77" s="104"/>
      <c r="H77" s="104"/>
    </row>
    <row r="78" spans="1:8" x14ac:dyDescent="0.25">
      <c r="A78" s="104"/>
      <c r="B78" s="104"/>
      <c r="C78" s="104"/>
      <c r="D78" s="104"/>
      <c r="E78" s="104"/>
      <c r="F78" s="104"/>
      <c r="G78" s="104"/>
      <c r="H78" s="104"/>
    </row>
    <row r="79" spans="1:8" x14ac:dyDescent="0.25">
      <c r="A79" s="104"/>
      <c r="B79" s="104"/>
      <c r="C79" s="104"/>
      <c r="D79" s="104"/>
      <c r="E79" s="104"/>
      <c r="F79" s="104"/>
      <c r="G79" s="104"/>
      <c r="H79" s="104"/>
    </row>
    <row r="80" spans="1:8" x14ac:dyDescent="0.25">
      <c r="A80" s="104"/>
      <c r="B80" s="104"/>
      <c r="C80" s="104"/>
      <c r="D80" s="104"/>
      <c r="E80" s="104"/>
      <c r="F80" s="104"/>
      <c r="G80" s="104"/>
      <c r="H80" s="104"/>
    </row>
    <row r="81" spans="1:8" x14ac:dyDescent="0.25">
      <c r="A81" s="104"/>
      <c r="B81" s="104"/>
      <c r="C81" s="104"/>
      <c r="D81" s="104"/>
      <c r="E81" s="104"/>
      <c r="F81" s="104"/>
      <c r="G81" s="104"/>
      <c r="H81" s="104"/>
    </row>
    <row r="82" spans="1:8" x14ac:dyDescent="0.25">
      <c r="A82" s="104"/>
      <c r="B82" s="104"/>
      <c r="C82" s="104"/>
      <c r="D82" s="104"/>
      <c r="E82" s="104"/>
      <c r="F82" s="104"/>
      <c r="G82" s="104"/>
      <c r="H82" s="104"/>
    </row>
    <row r="83" spans="1:8" x14ac:dyDescent="0.25">
      <c r="A83" s="104"/>
      <c r="B83" s="104"/>
      <c r="C83" s="104"/>
      <c r="D83" s="104"/>
      <c r="E83" s="104"/>
      <c r="F83" s="104"/>
      <c r="G83" s="104"/>
      <c r="H83" s="104"/>
    </row>
    <row r="84" spans="1:8" x14ac:dyDescent="0.25">
      <c r="A84" s="104"/>
      <c r="B84" s="104"/>
      <c r="C84" s="104"/>
      <c r="D84" s="104"/>
      <c r="E84" s="104"/>
      <c r="F84" s="104"/>
      <c r="G84" s="104"/>
      <c r="H84" s="104"/>
    </row>
    <row r="85" spans="1:8" x14ac:dyDescent="0.25">
      <c r="A85" s="104"/>
      <c r="B85" s="104"/>
      <c r="C85" s="104"/>
      <c r="D85" s="104"/>
      <c r="E85" s="104"/>
      <c r="F85" s="104"/>
      <c r="G85" s="104"/>
      <c r="H85" s="104"/>
    </row>
    <row r="86" spans="1:8" x14ac:dyDescent="0.25">
      <c r="A86" s="104"/>
      <c r="B86" s="104"/>
      <c r="C86" s="104"/>
      <c r="D86" s="104"/>
      <c r="E86" s="104"/>
      <c r="F86" s="104"/>
      <c r="G86" s="104"/>
      <c r="H86" s="104"/>
    </row>
    <row r="87" spans="1:8" x14ac:dyDescent="0.25">
      <c r="A87" s="104"/>
      <c r="B87" s="104"/>
      <c r="C87" s="104"/>
      <c r="D87" s="104"/>
      <c r="E87" s="104"/>
      <c r="F87" s="104"/>
      <c r="G87" s="104"/>
      <c r="H87" s="104"/>
    </row>
    <row r="88" spans="1:8" x14ac:dyDescent="0.25">
      <c r="A88" s="104"/>
      <c r="B88" s="104"/>
      <c r="C88" s="104"/>
      <c r="D88" s="104"/>
      <c r="E88" s="104"/>
      <c r="F88" s="104"/>
      <c r="G88" s="104"/>
      <c r="H88" s="104"/>
    </row>
    <row r="89" spans="1:8" x14ac:dyDescent="0.25">
      <c r="A89" s="104"/>
      <c r="B89" s="104"/>
      <c r="C89" s="104"/>
      <c r="D89" s="104"/>
      <c r="E89" s="104"/>
      <c r="F89" s="104"/>
      <c r="G89" s="104"/>
      <c r="H89" s="104"/>
    </row>
    <row r="90" spans="1:8" x14ac:dyDescent="0.25">
      <c r="A90" s="104"/>
      <c r="B90" s="104"/>
      <c r="C90" s="104"/>
      <c r="D90" s="104"/>
      <c r="E90" s="104"/>
      <c r="F90" s="104"/>
      <c r="G90" s="104"/>
      <c r="H90" s="104"/>
    </row>
    <row r="91" spans="1:8" x14ac:dyDescent="0.25">
      <c r="A91" s="104"/>
      <c r="B91" s="104"/>
      <c r="C91" s="104"/>
      <c r="D91" s="104"/>
      <c r="E91" s="104"/>
      <c r="F91" s="104"/>
      <c r="G91" s="104"/>
      <c r="H91" s="104"/>
    </row>
    <row r="92" spans="1:8" x14ac:dyDescent="0.25">
      <c r="A92" s="104"/>
      <c r="B92" s="104"/>
      <c r="C92" s="104"/>
      <c r="D92" s="104"/>
      <c r="E92" s="104"/>
      <c r="F92" s="104"/>
      <c r="G92" s="104"/>
      <c r="H92" s="104"/>
    </row>
    <row r="93" spans="1:8" x14ac:dyDescent="0.25">
      <c r="A93" s="104"/>
      <c r="B93" s="104"/>
      <c r="C93" s="104"/>
      <c r="D93" s="104"/>
      <c r="E93" s="104"/>
      <c r="F93" s="104"/>
      <c r="G93" s="104"/>
      <c r="H93" s="104"/>
    </row>
    <row r="94" spans="1:8" x14ac:dyDescent="0.25">
      <c r="A94" s="104"/>
      <c r="B94" s="104"/>
      <c r="C94" s="104"/>
      <c r="D94" s="104"/>
      <c r="E94" s="104"/>
      <c r="F94" s="104"/>
      <c r="G94" s="104"/>
      <c r="H94" s="104"/>
    </row>
    <row r="95" spans="1:8" x14ac:dyDescent="0.25">
      <c r="A95" s="104"/>
      <c r="B95" s="104"/>
      <c r="C95" s="104"/>
      <c r="D95" s="104"/>
      <c r="E95" s="104"/>
      <c r="F95" s="104"/>
      <c r="G95" s="104"/>
      <c r="H95" s="104"/>
    </row>
    <row r="96" spans="1:8" x14ac:dyDescent="0.25">
      <c r="A96" s="104"/>
      <c r="B96" s="104"/>
      <c r="C96" s="104"/>
      <c r="D96" s="104"/>
      <c r="E96" s="104"/>
      <c r="F96" s="104"/>
      <c r="G96" s="104"/>
      <c r="H96" s="104"/>
    </row>
    <row r="97" spans="1:8" x14ac:dyDescent="0.25">
      <c r="A97" s="104"/>
      <c r="B97" s="104"/>
      <c r="C97" s="104"/>
      <c r="D97" s="104"/>
      <c r="E97" s="104"/>
      <c r="F97" s="104"/>
      <c r="G97" s="104"/>
      <c r="H97" s="104"/>
    </row>
    <row r="98" spans="1:8" x14ac:dyDescent="0.25">
      <c r="A98" s="104"/>
      <c r="B98" s="104"/>
      <c r="C98" s="104"/>
      <c r="D98" s="104"/>
      <c r="E98" s="104"/>
      <c r="F98" s="104"/>
      <c r="G98" s="104"/>
      <c r="H98" s="104"/>
    </row>
    <row r="99" spans="1:8" x14ac:dyDescent="0.25">
      <c r="A99" s="104"/>
      <c r="B99" s="104"/>
      <c r="C99" s="104"/>
      <c r="D99" s="104"/>
      <c r="E99" s="104"/>
      <c r="F99" s="104"/>
      <c r="G99" s="104"/>
      <c r="H99" s="104"/>
    </row>
    <row r="100" spans="1:8" x14ac:dyDescent="0.25">
      <c r="A100" s="104"/>
      <c r="B100" s="104"/>
      <c r="C100" s="104"/>
      <c r="D100" s="104"/>
      <c r="E100" s="104"/>
      <c r="F100" s="104"/>
      <c r="G100" s="104"/>
      <c r="H100" s="104"/>
    </row>
    <row r="101" spans="1:8" x14ac:dyDescent="0.25">
      <c r="A101" s="104"/>
      <c r="B101" s="104"/>
      <c r="C101" s="104"/>
      <c r="D101" s="104"/>
      <c r="E101" s="104"/>
      <c r="F101" s="104"/>
      <c r="G101" s="104"/>
      <c r="H101" s="104"/>
    </row>
    <row r="102" spans="1:8" x14ac:dyDescent="0.25">
      <c r="A102" s="104"/>
      <c r="B102" s="104"/>
      <c r="C102" s="104"/>
      <c r="D102" s="104"/>
      <c r="E102" s="104"/>
      <c r="F102" s="104"/>
      <c r="G102" s="104"/>
      <c r="H102" s="104"/>
    </row>
    <row r="103" spans="1:8" x14ac:dyDescent="0.25">
      <c r="A103" s="104"/>
      <c r="B103" s="104"/>
      <c r="C103" s="104"/>
      <c r="D103" s="104"/>
      <c r="E103" s="104"/>
      <c r="F103" s="104"/>
      <c r="G103" s="104"/>
      <c r="H103" s="104"/>
    </row>
    <row r="104" spans="1:8" x14ac:dyDescent="0.25">
      <c r="A104" s="104"/>
      <c r="B104" s="104"/>
      <c r="C104" s="104"/>
      <c r="D104" s="104"/>
      <c r="E104" s="104"/>
      <c r="F104" s="104"/>
      <c r="G104" s="104"/>
      <c r="H104" s="104"/>
    </row>
    <row r="105" spans="1:8" x14ac:dyDescent="0.25">
      <c r="A105" s="104"/>
      <c r="B105" s="104"/>
      <c r="C105" s="104"/>
      <c r="D105" s="104"/>
      <c r="E105" s="104"/>
      <c r="F105" s="104"/>
      <c r="G105" s="104"/>
      <c r="H105" s="104"/>
    </row>
    <row r="106" spans="1:8" x14ac:dyDescent="0.25">
      <c r="A106" s="104"/>
      <c r="B106" s="104"/>
      <c r="C106" s="104"/>
      <c r="D106" s="104"/>
      <c r="E106" s="104"/>
      <c r="F106" s="104"/>
      <c r="G106" s="104"/>
      <c r="H106" s="104"/>
    </row>
    <row r="107" spans="1:8" x14ac:dyDescent="0.25">
      <c r="A107" s="104"/>
      <c r="B107" s="104"/>
      <c r="C107" s="104"/>
      <c r="D107" s="104"/>
      <c r="E107" s="104"/>
      <c r="F107" s="104"/>
      <c r="G107" s="104"/>
      <c r="H107" s="104"/>
    </row>
    <row r="108" spans="1:8" x14ac:dyDescent="0.25">
      <c r="A108" s="104"/>
      <c r="B108" s="104"/>
      <c r="C108" s="104"/>
      <c r="D108" s="104"/>
      <c r="E108" s="104"/>
      <c r="F108" s="104"/>
      <c r="G108" s="104"/>
      <c r="H108" s="104"/>
    </row>
    <row r="109" spans="1:8" x14ac:dyDescent="0.25">
      <c r="A109" s="104"/>
      <c r="B109" s="104"/>
      <c r="C109" s="104"/>
      <c r="D109" s="104"/>
      <c r="E109" s="104"/>
      <c r="F109" s="104"/>
      <c r="G109" s="104"/>
      <c r="H109" s="104"/>
    </row>
    <row r="110" spans="1:8" x14ac:dyDescent="0.25">
      <c r="A110" s="104"/>
      <c r="B110" s="104"/>
      <c r="C110" s="104"/>
      <c r="D110" s="104"/>
      <c r="E110" s="104"/>
      <c r="F110" s="104"/>
      <c r="G110" s="104"/>
      <c r="H110" s="104"/>
    </row>
    <row r="111" spans="1:8" x14ac:dyDescent="0.25">
      <c r="A111" s="104"/>
      <c r="B111" s="104"/>
      <c r="C111" s="104"/>
      <c r="D111" s="104"/>
      <c r="E111" s="104"/>
      <c r="F111" s="104"/>
      <c r="G111" s="104"/>
      <c r="H111" s="104"/>
    </row>
    <row r="112" spans="1:8" x14ac:dyDescent="0.25">
      <c r="A112" s="104"/>
      <c r="B112" s="104"/>
      <c r="C112" s="104"/>
      <c r="D112" s="104"/>
      <c r="E112" s="104"/>
      <c r="F112" s="104"/>
      <c r="G112" s="104"/>
      <c r="H112" s="104"/>
    </row>
    <row r="113" spans="1:8" x14ac:dyDescent="0.25">
      <c r="A113" s="104"/>
      <c r="B113" s="104"/>
      <c r="C113" s="104"/>
      <c r="D113" s="104"/>
      <c r="E113" s="104"/>
      <c r="F113" s="104"/>
      <c r="G113" s="104"/>
      <c r="H113" s="104"/>
    </row>
    <row r="114" spans="1:8" x14ac:dyDescent="0.25">
      <c r="A114" s="104"/>
      <c r="B114" s="104"/>
      <c r="C114" s="104"/>
      <c r="D114" s="104"/>
      <c r="E114" s="104"/>
      <c r="F114" s="104"/>
      <c r="G114" s="104"/>
      <c r="H114" s="104"/>
    </row>
    <row r="115" spans="1:8" x14ac:dyDescent="0.25">
      <c r="A115" s="104"/>
      <c r="B115" s="104"/>
      <c r="C115" s="104"/>
      <c r="D115" s="104"/>
      <c r="E115" s="104"/>
      <c r="F115" s="104"/>
      <c r="G115" s="104"/>
      <c r="H115" s="104"/>
    </row>
    <row r="116" spans="1:8" x14ac:dyDescent="0.25">
      <c r="A116" s="104"/>
      <c r="B116" s="104"/>
      <c r="C116" s="104"/>
      <c r="D116" s="104"/>
      <c r="E116" s="104"/>
      <c r="F116" s="104"/>
      <c r="G116" s="104"/>
      <c r="H116" s="104"/>
    </row>
    <row r="117" spans="1:8" x14ac:dyDescent="0.25">
      <c r="A117" s="104"/>
      <c r="B117" s="104"/>
      <c r="C117" s="104"/>
      <c r="D117" s="104"/>
      <c r="E117" s="104"/>
      <c r="F117" s="104"/>
      <c r="G117" s="104"/>
      <c r="H117" s="104"/>
    </row>
    <row r="118" spans="1:8" x14ac:dyDescent="0.25">
      <c r="A118" s="104"/>
      <c r="B118" s="104"/>
      <c r="C118" s="104"/>
      <c r="D118" s="104"/>
      <c r="E118" s="104"/>
      <c r="F118" s="104"/>
      <c r="G118" s="104"/>
      <c r="H118" s="104"/>
    </row>
    <row r="119" spans="1:8" x14ac:dyDescent="0.25">
      <c r="A119" s="104"/>
      <c r="B119" s="104"/>
      <c r="C119" s="104"/>
      <c r="D119" s="104"/>
      <c r="E119" s="104"/>
      <c r="F119" s="104"/>
      <c r="G119" s="104"/>
      <c r="H119" s="104"/>
    </row>
    <row r="120" spans="1:8" x14ac:dyDescent="0.25">
      <c r="A120" s="104"/>
      <c r="B120" s="104"/>
      <c r="C120" s="104"/>
      <c r="D120" s="104"/>
      <c r="E120" s="104"/>
      <c r="F120" s="104"/>
      <c r="G120" s="104"/>
      <c r="H120" s="104"/>
    </row>
    <row r="121" spans="1:8" x14ac:dyDescent="0.25">
      <c r="A121" s="104"/>
      <c r="B121" s="104"/>
      <c r="C121" s="104"/>
      <c r="D121" s="104"/>
      <c r="E121" s="104"/>
      <c r="F121" s="104"/>
      <c r="G121" s="104"/>
      <c r="H121" s="104"/>
    </row>
    <row r="122" spans="1:8" x14ac:dyDescent="0.25">
      <c r="A122" s="104"/>
      <c r="B122" s="104"/>
      <c r="C122" s="104"/>
      <c r="D122" s="104"/>
      <c r="E122" s="104"/>
      <c r="F122" s="104"/>
      <c r="G122" s="104"/>
      <c r="H122" s="104"/>
    </row>
    <row r="123" spans="1:8" x14ac:dyDescent="0.25">
      <c r="A123" s="104"/>
      <c r="B123" s="104"/>
      <c r="C123" s="104"/>
      <c r="D123" s="104"/>
      <c r="E123" s="104"/>
      <c r="F123" s="104"/>
      <c r="G123" s="104"/>
      <c r="H123" s="104"/>
    </row>
    <row r="124" spans="1:8" x14ac:dyDescent="0.25">
      <c r="A124" s="104"/>
      <c r="B124" s="104"/>
      <c r="C124" s="104"/>
      <c r="D124" s="104"/>
      <c r="E124" s="104"/>
      <c r="F124" s="104"/>
      <c r="G124" s="104"/>
      <c r="H124" s="104"/>
    </row>
    <row r="125" spans="1:8" x14ac:dyDescent="0.25">
      <c r="A125" s="104"/>
      <c r="B125" s="104"/>
      <c r="C125" s="104"/>
      <c r="D125" s="104"/>
      <c r="E125" s="104"/>
      <c r="F125" s="104"/>
      <c r="G125" s="104"/>
      <c r="H125" s="104"/>
    </row>
    <row r="126" spans="1:8" x14ac:dyDescent="0.25">
      <c r="A126" s="104"/>
      <c r="B126" s="104"/>
      <c r="C126" s="104"/>
      <c r="D126" s="104"/>
      <c r="E126" s="104"/>
      <c r="F126" s="104"/>
      <c r="G126" s="104"/>
      <c r="H126" s="104"/>
    </row>
    <row r="127" spans="1:8" x14ac:dyDescent="0.25">
      <c r="A127" s="104"/>
      <c r="B127" s="104"/>
      <c r="C127" s="104"/>
      <c r="D127" s="104"/>
      <c r="E127" s="104"/>
      <c r="F127" s="104"/>
      <c r="G127" s="104"/>
      <c r="H127" s="104"/>
    </row>
    <row r="128" spans="1:8" x14ac:dyDescent="0.25">
      <c r="A128" s="104"/>
      <c r="B128" s="104"/>
      <c r="C128" s="104"/>
      <c r="D128" s="104"/>
      <c r="E128" s="104"/>
      <c r="F128" s="104"/>
      <c r="G128" s="104"/>
      <c r="H128" s="104"/>
    </row>
    <row r="129" spans="1:8" x14ac:dyDescent="0.25">
      <c r="A129" s="104"/>
      <c r="B129" s="104"/>
      <c r="C129" s="104"/>
      <c r="D129" s="104"/>
      <c r="E129" s="104"/>
      <c r="F129" s="104"/>
      <c r="G129" s="104"/>
      <c r="H129" s="104"/>
    </row>
    <row r="130" spans="1:8" x14ac:dyDescent="0.25">
      <c r="A130" s="104"/>
      <c r="B130" s="104"/>
      <c r="C130" s="104"/>
      <c r="D130" s="104"/>
      <c r="E130" s="104"/>
      <c r="F130" s="104"/>
      <c r="G130" s="104"/>
      <c r="H130" s="104"/>
    </row>
    <row r="131" spans="1:8" x14ac:dyDescent="0.25">
      <c r="A131" s="104"/>
      <c r="B131" s="104"/>
      <c r="C131" s="104"/>
      <c r="D131" s="104"/>
      <c r="E131" s="104"/>
      <c r="F131" s="104"/>
      <c r="G131" s="104"/>
      <c r="H131" s="104"/>
    </row>
    <row r="132" spans="1:8" x14ac:dyDescent="0.25">
      <c r="A132" s="104"/>
      <c r="B132" s="104"/>
      <c r="C132" s="104"/>
      <c r="D132" s="104"/>
      <c r="E132" s="104"/>
      <c r="F132" s="104"/>
      <c r="G132" s="104"/>
      <c r="H132" s="104"/>
    </row>
    <row r="133" spans="1:8" x14ac:dyDescent="0.25">
      <c r="A133" s="104"/>
      <c r="B133" s="104"/>
      <c r="C133" s="104"/>
      <c r="D133" s="104"/>
      <c r="E133" s="104"/>
      <c r="F133" s="104"/>
      <c r="G133" s="104"/>
      <c r="H133" s="104"/>
    </row>
    <row r="134" spans="1:8" x14ac:dyDescent="0.25">
      <c r="A134" s="104"/>
      <c r="B134" s="104"/>
      <c r="C134" s="104"/>
      <c r="D134" s="104"/>
      <c r="E134" s="104"/>
      <c r="F134" s="104"/>
      <c r="G134" s="104"/>
      <c r="H134" s="104"/>
    </row>
    <row r="135" spans="1:8" x14ac:dyDescent="0.25">
      <c r="A135" s="104"/>
      <c r="B135" s="104"/>
      <c r="C135" s="104"/>
      <c r="D135" s="104"/>
      <c r="E135" s="104"/>
      <c r="F135" s="104"/>
      <c r="G135" s="104"/>
      <c r="H135" s="104"/>
    </row>
    <row r="136" spans="1:8" x14ac:dyDescent="0.25">
      <c r="A136" s="104"/>
      <c r="B136" s="104"/>
      <c r="C136" s="104"/>
      <c r="D136" s="104"/>
      <c r="E136" s="104"/>
      <c r="F136" s="104"/>
      <c r="G136" s="104"/>
      <c r="H136" s="104"/>
    </row>
    <row r="137" spans="1:8" x14ac:dyDescent="0.25">
      <c r="A137" s="104"/>
      <c r="B137" s="104"/>
      <c r="C137" s="104"/>
      <c r="D137" s="104"/>
      <c r="E137" s="104"/>
      <c r="F137" s="104"/>
      <c r="G137" s="104"/>
      <c r="H137" s="104"/>
    </row>
    <row r="138" spans="1:8" x14ac:dyDescent="0.25">
      <c r="A138" s="104"/>
      <c r="B138" s="104"/>
      <c r="C138" s="104"/>
      <c r="D138" s="104"/>
      <c r="E138" s="104"/>
      <c r="F138" s="104"/>
      <c r="G138" s="104"/>
      <c r="H138" s="104"/>
    </row>
    <row r="139" spans="1:8" x14ac:dyDescent="0.25">
      <c r="A139" s="104"/>
      <c r="B139" s="104"/>
      <c r="C139" s="104"/>
      <c r="D139" s="104"/>
      <c r="E139" s="104"/>
      <c r="F139" s="104"/>
      <c r="G139" s="104"/>
      <c r="H139" s="104"/>
    </row>
    <row r="140" spans="1:8" x14ac:dyDescent="0.25">
      <c r="A140" s="104"/>
      <c r="B140" s="104"/>
      <c r="C140" s="104"/>
      <c r="D140" s="104"/>
      <c r="E140" s="104"/>
      <c r="F140" s="104"/>
      <c r="G140" s="104"/>
      <c r="H140" s="104"/>
    </row>
    <row r="141" spans="1:8" x14ac:dyDescent="0.25">
      <c r="A141" s="104"/>
      <c r="B141" s="104"/>
      <c r="C141" s="104"/>
      <c r="D141" s="104"/>
      <c r="E141" s="104"/>
      <c r="F141" s="104"/>
      <c r="G141" s="104"/>
      <c r="H141" s="104"/>
    </row>
    <row r="142" spans="1:8" x14ac:dyDescent="0.25">
      <c r="A142" s="104"/>
      <c r="B142" s="104"/>
      <c r="C142" s="104"/>
      <c r="D142" s="104"/>
      <c r="E142" s="104"/>
      <c r="F142" s="104"/>
      <c r="G142" s="104"/>
      <c r="H142" s="104"/>
    </row>
    <row r="143" spans="1:8" x14ac:dyDescent="0.25">
      <c r="A143" s="104"/>
      <c r="B143" s="104"/>
      <c r="C143" s="104"/>
      <c r="D143" s="104"/>
      <c r="E143" s="104"/>
      <c r="F143" s="104"/>
      <c r="G143" s="104"/>
      <c r="H143" s="104"/>
    </row>
    <row r="144" spans="1:8" x14ac:dyDescent="0.25">
      <c r="A144" s="104"/>
      <c r="B144" s="104"/>
      <c r="C144" s="104"/>
      <c r="D144" s="104"/>
      <c r="E144" s="104"/>
      <c r="F144" s="104"/>
      <c r="G144" s="104"/>
      <c r="H144" s="104"/>
    </row>
    <row r="145" spans="1:8" x14ac:dyDescent="0.25">
      <c r="A145" s="104"/>
      <c r="B145" s="104"/>
      <c r="C145" s="104"/>
      <c r="D145" s="104"/>
      <c r="E145" s="104"/>
      <c r="F145" s="104"/>
      <c r="G145" s="104"/>
      <c r="H145" s="104"/>
    </row>
    <row r="146" spans="1:8" x14ac:dyDescent="0.25">
      <c r="A146" s="104"/>
      <c r="B146" s="104"/>
      <c r="C146" s="104"/>
      <c r="D146" s="104"/>
      <c r="E146" s="104"/>
      <c r="F146" s="104"/>
      <c r="G146" s="104"/>
      <c r="H146" s="104"/>
    </row>
    <row r="147" spans="1:8" x14ac:dyDescent="0.25">
      <c r="A147" s="104"/>
      <c r="B147" s="104"/>
      <c r="C147" s="104"/>
      <c r="D147" s="104"/>
      <c r="E147" s="104"/>
      <c r="F147" s="104"/>
      <c r="G147" s="104"/>
      <c r="H147" s="104"/>
    </row>
    <row r="148" spans="1:8" x14ac:dyDescent="0.25">
      <c r="A148" s="104"/>
      <c r="B148" s="104"/>
      <c r="C148" s="104"/>
      <c r="D148" s="104"/>
      <c r="E148" s="104"/>
      <c r="F148" s="104"/>
      <c r="G148" s="104"/>
      <c r="H148" s="104"/>
    </row>
    <row r="149" spans="1:8" x14ac:dyDescent="0.25">
      <c r="A149" s="104"/>
      <c r="B149" s="104"/>
      <c r="C149" s="104"/>
      <c r="D149" s="104"/>
      <c r="E149" s="104"/>
      <c r="F149" s="104"/>
      <c r="G149" s="104"/>
      <c r="H149" s="104"/>
    </row>
    <row r="150" spans="1:8" x14ac:dyDescent="0.25">
      <c r="A150" s="104"/>
      <c r="B150" s="104"/>
      <c r="C150" s="104"/>
      <c r="D150" s="104"/>
      <c r="E150" s="104"/>
      <c r="F150" s="104"/>
      <c r="G150" s="104"/>
      <c r="H150" s="104"/>
    </row>
    <row r="151" spans="1:8" x14ac:dyDescent="0.25">
      <c r="A151" s="104"/>
      <c r="B151" s="104"/>
      <c r="C151" s="104"/>
      <c r="D151" s="104"/>
      <c r="E151" s="104"/>
      <c r="F151" s="104"/>
      <c r="G151" s="104"/>
      <c r="H151" s="104"/>
    </row>
    <row r="152" spans="1:8" x14ac:dyDescent="0.25">
      <c r="A152" s="104"/>
      <c r="B152" s="104"/>
      <c r="C152" s="104"/>
      <c r="D152" s="104"/>
      <c r="E152" s="104"/>
      <c r="F152" s="104"/>
      <c r="G152" s="104"/>
      <c r="H152" s="104"/>
    </row>
    <row r="153" spans="1:8" x14ac:dyDescent="0.25">
      <c r="A153" s="104"/>
      <c r="B153" s="104"/>
      <c r="C153" s="104"/>
      <c r="D153" s="104"/>
      <c r="E153" s="104"/>
      <c r="F153" s="104"/>
      <c r="G153" s="104"/>
      <c r="H153" s="104"/>
    </row>
    <row r="154" spans="1:8" x14ac:dyDescent="0.25">
      <c r="A154" s="104"/>
      <c r="B154" s="104"/>
      <c r="C154" s="104"/>
      <c r="D154" s="104"/>
      <c r="E154" s="104"/>
      <c r="F154" s="104"/>
      <c r="G154" s="104"/>
      <c r="H154" s="104"/>
    </row>
    <row r="155" spans="1:8" x14ac:dyDescent="0.25">
      <c r="A155" s="104"/>
      <c r="B155" s="104"/>
      <c r="C155" s="104"/>
      <c r="D155" s="104"/>
      <c r="E155" s="104"/>
      <c r="F155" s="104"/>
      <c r="G155" s="104"/>
      <c r="H155" s="104"/>
    </row>
    <row r="156" spans="1:8" x14ac:dyDescent="0.25">
      <c r="A156" s="104"/>
      <c r="B156" s="104"/>
      <c r="C156" s="104"/>
      <c r="D156" s="104"/>
      <c r="E156" s="104"/>
      <c r="F156" s="104"/>
      <c r="G156" s="104"/>
      <c r="H156" s="104"/>
    </row>
    <row r="157" spans="1:8" x14ac:dyDescent="0.25">
      <c r="A157" s="104"/>
      <c r="B157" s="104"/>
      <c r="C157" s="104"/>
      <c r="D157" s="104"/>
      <c r="E157" s="104"/>
      <c r="F157" s="104"/>
      <c r="G157" s="104"/>
      <c r="H157" s="104"/>
    </row>
    <row r="158" spans="1:8" x14ac:dyDescent="0.25">
      <c r="A158" s="104"/>
      <c r="B158" s="104"/>
      <c r="C158" s="104"/>
      <c r="D158" s="104"/>
      <c r="E158" s="104"/>
      <c r="F158" s="104"/>
      <c r="G158" s="104"/>
      <c r="H158" s="104"/>
    </row>
    <row r="159" spans="1:8" x14ac:dyDescent="0.25">
      <c r="A159" s="104"/>
      <c r="B159" s="104"/>
      <c r="C159" s="104"/>
      <c r="D159" s="104"/>
      <c r="E159" s="104"/>
      <c r="F159" s="104"/>
      <c r="G159" s="104"/>
      <c r="H159" s="104"/>
    </row>
    <row r="160" spans="1:8" x14ac:dyDescent="0.25">
      <c r="A160" s="104"/>
      <c r="B160" s="104"/>
      <c r="C160" s="104"/>
      <c r="D160" s="104"/>
      <c r="E160" s="104"/>
      <c r="F160" s="104"/>
      <c r="G160" s="104"/>
      <c r="H160" s="104"/>
    </row>
    <row r="161" spans="1:8" x14ac:dyDescent="0.25">
      <c r="A161" s="104"/>
      <c r="B161" s="104"/>
      <c r="C161" s="104"/>
      <c r="D161" s="104"/>
      <c r="E161" s="104"/>
      <c r="F161" s="104"/>
      <c r="G161" s="104"/>
      <c r="H161" s="104"/>
    </row>
    <row r="162" spans="1:8" x14ac:dyDescent="0.25">
      <c r="A162" s="104"/>
      <c r="B162" s="104"/>
      <c r="C162" s="104"/>
      <c r="D162" s="104"/>
      <c r="E162" s="104"/>
      <c r="F162" s="104"/>
      <c r="G162" s="104"/>
      <c r="H162" s="104"/>
    </row>
    <row r="163" spans="1:8" x14ac:dyDescent="0.25">
      <c r="A163" s="104"/>
      <c r="B163" s="104"/>
      <c r="C163" s="104"/>
      <c r="D163" s="104"/>
      <c r="E163" s="104"/>
      <c r="F163" s="104"/>
      <c r="G163" s="104"/>
      <c r="H163" s="104"/>
    </row>
    <row r="164" spans="1:8" x14ac:dyDescent="0.25">
      <c r="A164" s="104"/>
      <c r="B164" s="104"/>
      <c r="C164" s="104"/>
      <c r="D164" s="104"/>
      <c r="E164" s="104"/>
      <c r="F164" s="104"/>
      <c r="G164" s="104"/>
      <c r="H164" s="104"/>
    </row>
    <row r="165" spans="1:8" x14ac:dyDescent="0.25">
      <c r="A165" s="104"/>
      <c r="B165" s="104"/>
      <c r="C165" s="104"/>
      <c r="D165" s="104"/>
      <c r="E165" s="104"/>
      <c r="F165" s="104"/>
      <c r="G165" s="104"/>
      <c r="H165" s="104"/>
    </row>
    <row r="166" spans="1:8" x14ac:dyDescent="0.25">
      <c r="A166" s="104"/>
      <c r="B166" s="104"/>
      <c r="C166" s="104"/>
      <c r="D166" s="104"/>
      <c r="E166" s="104"/>
      <c r="F166" s="104"/>
      <c r="G166" s="104"/>
      <c r="H166" s="104"/>
    </row>
    <row r="167" spans="1:8" x14ac:dyDescent="0.25">
      <c r="A167" s="104"/>
      <c r="B167" s="104"/>
      <c r="C167" s="104"/>
      <c r="D167" s="104"/>
      <c r="E167" s="104"/>
      <c r="F167" s="104"/>
      <c r="G167" s="104"/>
      <c r="H167" s="104"/>
    </row>
    <row r="168" spans="1:8" x14ac:dyDescent="0.25">
      <c r="A168" s="104"/>
      <c r="B168" s="104"/>
      <c r="C168" s="104"/>
      <c r="D168" s="104"/>
      <c r="E168" s="104"/>
      <c r="F168" s="104"/>
      <c r="G168" s="104"/>
      <c r="H168" s="104"/>
    </row>
    <row r="169" spans="1:8" x14ac:dyDescent="0.25">
      <c r="A169" s="104"/>
      <c r="B169" s="104"/>
      <c r="C169" s="104"/>
      <c r="D169" s="104"/>
      <c r="E169" s="104"/>
      <c r="F169" s="104"/>
      <c r="G169" s="104"/>
      <c r="H169" s="104"/>
    </row>
    <row r="170" spans="1:8" x14ac:dyDescent="0.25">
      <c r="A170" s="104"/>
      <c r="B170" s="104"/>
      <c r="C170" s="104"/>
      <c r="D170" s="104"/>
      <c r="E170" s="104"/>
      <c r="F170" s="104"/>
      <c r="G170" s="104"/>
      <c r="H170" s="104"/>
    </row>
    <row r="171" spans="1:8" x14ac:dyDescent="0.25">
      <c r="A171" s="104"/>
      <c r="B171" s="104"/>
      <c r="C171" s="104"/>
      <c r="D171" s="104"/>
      <c r="E171" s="104"/>
      <c r="F171" s="104"/>
      <c r="G171" s="104"/>
      <c r="H171" s="104"/>
    </row>
    <row r="172" spans="1:8" x14ac:dyDescent="0.25">
      <c r="A172" s="104"/>
      <c r="B172" s="104"/>
      <c r="C172" s="104"/>
      <c r="D172" s="104"/>
      <c r="E172" s="104"/>
      <c r="F172" s="104"/>
      <c r="G172" s="104"/>
      <c r="H172" s="104"/>
    </row>
    <row r="173" spans="1:8" x14ac:dyDescent="0.25">
      <c r="A173" s="104"/>
      <c r="B173" s="104"/>
      <c r="C173" s="104"/>
      <c r="D173" s="104"/>
      <c r="E173" s="104"/>
      <c r="F173" s="104"/>
      <c r="G173" s="104"/>
      <c r="H173" s="104"/>
    </row>
    <row r="174" spans="1:8" x14ac:dyDescent="0.25">
      <c r="A174" s="104"/>
      <c r="B174" s="104"/>
      <c r="C174" s="104"/>
      <c r="D174" s="104"/>
      <c r="E174" s="104"/>
      <c r="F174" s="104"/>
      <c r="G174" s="104"/>
      <c r="H174" s="104"/>
    </row>
    <row r="175" spans="1:8" x14ac:dyDescent="0.25">
      <c r="A175" s="104"/>
      <c r="B175" s="104"/>
      <c r="C175" s="104"/>
      <c r="D175" s="104"/>
      <c r="E175" s="104"/>
      <c r="F175" s="104"/>
      <c r="G175" s="104"/>
      <c r="H175" s="104"/>
    </row>
    <row r="176" spans="1:8" x14ac:dyDescent="0.25">
      <c r="A176" s="104"/>
      <c r="B176" s="104"/>
      <c r="C176" s="104"/>
      <c r="D176" s="104"/>
      <c r="E176" s="104"/>
      <c r="F176" s="104"/>
      <c r="G176" s="104"/>
      <c r="H176" s="104"/>
    </row>
    <row r="177" spans="1:8" x14ac:dyDescent="0.25">
      <c r="A177" s="104"/>
      <c r="B177" s="104"/>
      <c r="C177" s="104"/>
      <c r="D177" s="104"/>
      <c r="E177" s="104"/>
      <c r="F177" s="104"/>
      <c r="G177" s="104"/>
      <c r="H177" s="104"/>
    </row>
    <row r="178" spans="1:8" x14ac:dyDescent="0.25">
      <c r="A178" s="104"/>
      <c r="B178" s="104"/>
      <c r="C178" s="104"/>
      <c r="D178" s="104"/>
      <c r="E178" s="104"/>
      <c r="F178" s="104"/>
      <c r="G178" s="104"/>
      <c r="H178" s="104"/>
    </row>
    <row r="179" spans="1:8" x14ac:dyDescent="0.25">
      <c r="A179" s="104"/>
      <c r="B179" s="104"/>
      <c r="C179" s="104"/>
      <c r="D179" s="104"/>
      <c r="E179" s="104"/>
      <c r="F179" s="104"/>
      <c r="G179" s="104"/>
      <c r="H179" s="104"/>
    </row>
    <row r="180" spans="1:8" x14ac:dyDescent="0.25">
      <c r="A180" s="104"/>
      <c r="B180" s="104"/>
      <c r="C180" s="104"/>
      <c r="D180" s="104"/>
      <c r="E180" s="104"/>
      <c r="F180" s="104"/>
      <c r="G180" s="104"/>
      <c r="H180" s="104"/>
    </row>
    <row r="181" spans="1:8" x14ac:dyDescent="0.25">
      <c r="A181" s="104"/>
      <c r="B181" s="104"/>
      <c r="C181" s="104"/>
      <c r="D181" s="104"/>
      <c r="E181" s="104"/>
      <c r="F181" s="104"/>
      <c r="G181" s="104"/>
      <c r="H181" s="104"/>
    </row>
    <row r="182" spans="1:8" x14ac:dyDescent="0.25">
      <c r="A182" s="104"/>
      <c r="B182" s="104"/>
      <c r="C182" s="104"/>
      <c r="D182" s="104"/>
      <c r="E182" s="104"/>
      <c r="F182" s="104"/>
      <c r="G182" s="104"/>
      <c r="H182" s="104"/>
    </row>
    <row r="183" spans="1:8" x14ac:dyDescent="0.25">
      <c r="A183" s="104"/>
      <c r="B183" s="104"/>
      <c r="C183" s="104"/>
      <c r="D183" s="104"/>
      <c r="E183" s="104"/>
      <c r="F183" s="104"/>
      <c r="G183" s="104"/>
      <c r="H183" s="104"/>
    </row>
    <row r="184" spans="1:8" x14ac:dyDescent="0.25">
      <c r="A184" s="104"/>
      <c r="B184" s="104"/>
      <c r="C184" s="104"/>
      <c r="D184" s="104"/>
      <c r="E184" s="104"/>
      <c r="F184" s="104"/>
      <c r="G184" s="104"/>
      <c r="H184" s="104"/>
    </row>
    <row r="185" spans="1:8" x14ac:dyDescent="0.25">
      <c r="A185" s="104"/>
      <c r="B185" s="104"/>
      <c r="C185" s="104"/>
      <c r="D185" s="104"/>
      <c r="E185" s="104"/>
      <c r="F185" s="104"/>
      <c r="G185" s="104"/>
      <c r="H185" s="104"/>
    </row>
    <row r="186" spans="1:8" x14ac:dyDescent="0.25">
      <c r="A186" s="104"/>
      <c r="B186" s="104"/>
      <c r="C186" s="104"/>
      <c r="D186" s="104"/>
      <c r="E186" s="104"/>
      <c r="F186" s="104"/>
      <c r="G186" s="104"/>
      <c r="H186" s="104"/>
    </row>
    <row r="187" spans="1:8" x14ac:dyDescent="0.25">
      <c r="A187" s="104"/>
      <c r="B187" s="104"/>
      <c r="C187" s="104"/>
      <c r="D187" s="104"/>
      <c r="E187" s="104"/>
      <c r="F187" s="104"/>
      <c r="G187" s="104"/>
      <c r="H187" s="104"/>
    </row>
    <row r="188" spans="1:8" x14ac:dyDescent="0.25">
      <c r="A188" s="104"/>
      <c r="B188" s="104"/>
      <c r="C188" s="104"/>
      <c r="D188" s="104"/>
      <c r="E188" s="104"/>
      <c r="F188" s="104"/>
      <c r="G188" s="104"/>
      <c r="H188" s="104"/>
    </row>
    <row r="189" spans="1:8" x14ac:dyDescent="0.25">
      <c r="A189" s="104"/>
      <c r="B189" s="104"/>
      <c r="C189" s="104"/>
      <c r="D189" s="104"/>
      <c r="E189" s="104"/>
      <c r="F189" s="104"/>
      <c r="G189" s="104"/>
      <c r="H189" s="104"/>
    </row>
    <row r="190" spans="1:8" x14ac:dyDescent="0.25">
      <c r="A190" s="104"/>
      <c r="B190" s="104"/>
      <c r="C190" s="104"/>
      <c r="D190" s="104"/>
      <c r="E190" s="104"/>
      <c r="F190" s="104"/>
      <c r="G190" s="104"/>
      <c r="H190" s="104"/>
    </row>
    <row r="191" spans="1:8" x14ac:dyDescent="0.25">
      <c r="A191" s="104"/>
      <c r="B191" s="104"/>
      <c r="C191" s="104"/>
      <c r="D191" s="104"/>
      <c r="E191" s="104"/>
      <c r="F191" s="104"/>
      <c r="G191" s="104"/>
      <c r="H191" s="104"/>
    </row>
    <row r="192" spans="1:8" x14ac:dyDescent="0.25">
      <c r="A192" s="104"/>
      <c r="B192" s="104"/>
      <c r="C192" s="104"/>
      <c r="D192" s="104"/>
      <c r="E192" s="104"/>
      <c r="F192" s="104"/>
      <c r="G192" s="104"/>
      <c r="H192" s="104"/>
    </row>
    <row r="193" spans="1:8" x14ac:dyDescent="0.25">
      <c r="A193" s="104"/>
      <c r="B193" s="104"/>
      <c r="C193" s="104"/>
      <c r="D193" s="104"/>
      <c r="E193" s="104"/>
      <c r="F193" s="104"/>
      <c r="G193" s="104"/>
      <c r="H193" s="104"/>
    </row>
    <row r="194" spans="1:8" x14ac:dyDescent="0.25">
      <c r="A194" s="104"/>
      <c r="B194" s="104"/>
      <c r="C194" s="104"/>
      <c r="D194" s="104"/>
      <c r="E194" s="104"/>
      <c r="F194" s="104"/>
      <c r="G194" s="104"/>
      <c r="H194" s="104"/>
    </row>
    <row r="195" spans="1:8" x14ac:dyDescent="0.25">
      <c r="A195" s="104"/>
      <c r="B195" s="104"/>
      <c r="C195" s="104"/>
      <c r="D195" s="104"/>
      <c r="E195" s="104"/>
      <c r="F195" s="104"/>
      <c r="G195" s="104"/>
      <c r="H195" s="104"/>
    </row>
    <row r="196" spans="1:8" x14ac:dyDescent="0.25">
      <c r="A196" s="104"/>
      <c r="B196" s="104"/>
      <c r="C196" s="104"/>
      <c r="D196" s="104"/>
      <c r="E196" s="104"/>
      <c r="F196" s="104"/>
      <c r="G196" s="104"/>
      <c r="H196" s="104"/>
    </row>
    <row r="197" spans="1:8" x14ac:dyDescent="0.25">
      <c r="A197" s="104"/>
      <c r="B197" s="104"/>
      <c r="C197" s="104"/>
      <c r="D197" s="104"/>
      <c r="E197" s="104"/>
      <c r="F197" s="104"/>
      <c r="G197" s="104"/>
      <c r="H197" s="104"/>
    </row>
    <row r="198" spans="1:8" x14ac:dyDescent="0.25">
      <c r="A198" s="104"/>
      <c r="B198" s="104"/>
      <c r="C198" s="104"/>
      <c r="D198" s="104"/>
      <c r="E198" s="104"/>
      <c r="F198" s="104"/>
      <c r="G198" s="104"/>
      <c r="H198" s="104"/>
    </row>
    <row r="199" spans="1:8" x14ac:dyDescent="0.25">
      <c r="A199" s="104"/>
      <c r="B199" s="104"/>
      <c r="C199" s="104"/>
      <c r="D199" s="104"/>
      <c r="E199" s="104"/>
      <c r="F199" s="104"/>
      <c r="G199" s="104"/>
      <c r="H199" s="104"/>
    </row>
    <row r="200" spans="1:8" x14ac:dyDescent="0.25">
      <c r="A200" s="104"/>
      <c r="B200" s="104"/>
      <c r="C200" s="104"/>
      <c r="D200" s="104"/>
      <c r="E200" s="104"/>
      <c r="F200" s="104"/>
      <c r="G200" s="104"/>
      <c r="H200" s="104"/>
    </row>
    <row r="201" spans="1:8" x14ac:dyDescent="0.25">
      <c r="A201" s="104"/>
      <c r="B201" s="104"/>
      <c r="C201" s="104"/>
      <c r="D201" s="104"/>
      <c r="E201" s="104"/>
      <c r="F201" s="104"/>
      <c r="G201" s="104"/>
      <c r="H201" s="104"/>
    </row>
    <row r="202" spans="1:8" x14ac:dyDescent="0.25">
      <c r="A202" s="104"/>
      <c r="B202" s="104"/>
      <c r="C202" s="104"/>
      <c r="D202" s="104"/>
      <c r="E202" s="104"/>
      <c r="F202" s="104"/>
      <c r="G202" s="104"/>
      <c r="H202" s="104"/>
    </row>
    <row r="203" spans="1:8" x14ac:dyDescent="0.25">
      <c r="A203" s="104"/>
      <c r="B203" s="104"/>
      <c r="C203" s="104"/>
      <c r="D203" s="104"/>
      <c r="E203" s="104"/>
      <c r="F203" s="104"/>
      <c r="G203" s="104"/>
      <c r="H203" s="104"/>
    </row>
    <row r="204" spans="1:8" x14ac:dyDescent="0.25">
      <c r="A204" s="104"/>
      <c r="B204" s="104"/>
      <c r="C204" s="104"/>
      <c r="D204" s="104"/>
      <c r="E204" s="104"/>
      <c r="F204" s="104"/>
      <c r="G204" s="104"/>
      <c r="H204" s="104"/>
    </row>
    <row r="205" spans="1:8" x14ac:dyDescent="0.25">
      <c r="A205" s="104"/>
      <c r="B205" s="104"/>
      <c r="C205" s="104"/>
      <c r="D205" s="104"/>
      <c r="E205" s="104"/>
      <c r="F205" s="104"/>
      <c r="G205" s="104"/>
      <c r="H205" s="104"/>
    </row>
    <row r="206" spans="1:8" x14ac:dyDescent="0.25">
      <c r="A206" s="104"/>
      <c r="B206" s="104"/>
      <c r="C206" s="104"/>
      <c r="D206" s="104"/>
      <c r="E206" s="104"/>
      <c r="F206" s="104"/>
      <c r="G206" s="104"/>
      <c r="H206" s="104"/>
    </row>
    <row r="207" spans="1:8" x14ac:dyDescent="0.25">
      <c r="A207" s="104"/>
      <c r="B207" s="104"/>
      <c r="C207" s="104"/>
      <c r="D207" s="104"/>
      <c r="E207" s="104"/>
      <c r="F207" s="104"/>
      <c r="G207" s="104"/>
      <c r="H207" s="104"/>
    </row>
    <row r="208" spans="1:8" x14ac:dyDescent="0.25">
      <c r="A208" s="104"/>
      <c r="B208" s="104"/>
      <c r="C208" s="104"/>
      <c r="D208" s="104"/>
      <c r="E208" s="104"/>
      <c r="F208" s="104"/>
      <c r="G208" s="104"/>
      <c r="H208" s="104"/>
    </row>
    <row r="209" spans="1:8" x14ac:dyDescent="0.25">
      <c r="A209" s="104"/>
      <c r="B209" s="104"/>
      <c r="C209" s="104"/>
      <c r="D209" s="104"/>
      <c r="E209" s="104"/>
      <c r="F209" s="104"/>
      <c r="G209" s="104"/>
      <c r="H209" s="104"/>
    </row>
    <row r="210" spans="1:8" x14ac:dyDescent="0.25">
      <c r="A210" s="104"/>
      <c r="B210" s="104"/>
      <c r="C210" s="104"/>
      <c r="D210" s="104"/>
      <c r="E210" s="104"/>
      <c r="F210" s="104"/>
      <c r="G210" s="104"/>
      <c r="H210" s="104"/>
    </row>
    <row r="211" spans="1:8" x14ac:dyDescent="0.25">
      <c r="A211" s="104"/>
      <c r="B211" s="104"/>
      <c r="C211" s="104"/>
      <c r="D211" s="104"/>
      <c r="E211" s="104"/>
      <c r="F211" s="104"/>
      <c r="G211" s="104"/>
      <c r="H211" s="104"/>
    </row>
    <row r="212" spans="1:8" x14ac:dyDescent="0.25">
      <c r="A212" s="104"/>
      <c r="B212" s="104"/>
      <c r="C212" s="104"/>
      <c r="D212" s="104"/>
      <c r="E212" s="104"/>
      <c r="F212" s="104"/>
      <c r="G212" s="104"/>
      <c r="H212" s="104"/>
    </row>
    <row r="213" spans="1:8" x14ac:dyDescent="0.25">
      <c r="A213" s="104"/>
      <c r="B213" s="104"/>
      <c r="C213" s="104"/>
      <c r="D213" s="104"/>
      <c r="E213" s="104"/>
      <c r="F213" s="104"/>
      <c r="G213" s="104"/>
      <c r="H213" s="104"/>
    </row>
    <row r="214" spans="1:8" x14ac:dyDescent="0.25">
      <c r="A214" s="104"/>
      <c r="B214" s="104"/>
      <c r="C214" s="104"/>
      <c r="D214" s="104"/>
      <c r="E214" s="104"/>
      <c r="F214" s="104"/>
      <c r="G214" s="104"/>
      <c r="H214" s="104"/>
    </row>
    <row r="215" spans="1:8" x14ac:dyDescent="0.25">
      <c r="A215" s="104"/>
      <c r="B215" s="104"/>
      <c r="C215" s="104"/>
      <c r="D215" s="104"/>
      <c r="E215" s="104"/>
      <c r="F215" s="104"/>
      <c r="G215" s="104"/>
      <c r="H215" s="104"/>
    </row>
    <row r="216" spans="1:8" x14ac:dyDescent="0.25">
      <c r="A216" s="104"/>
      <c r="B216" s="104"/>
      <c r="C216" s="104"/>
      <c r="D216" s="104"/>
      <c r="E216" s="104"/>
      <c r="F216" s="104"/>
      <c r="G216" s="104"/>
      <c r="H216" s="104"/>
    </row>
    <row r="217" spans="1:8" x14ac:dyDescent="0.25">
      <c r="A217" s="104"/>
      <c r="B217" s="104"/>
      <c r="C217" s="104"/>
      <c r="D217" s="104"/>
      <c r="E217" s="104"/>
      <c r="F217" s="104"/>
      <c r="G217" s="104"/>
      <c r="H217" s="104"/>
    </row>
    <row r="218" spans="1:8" x14ac:dyDescent="0.25">
      <c r="A218" s="104"/>
      <c r="B218" s="104"/>
      <c r="C218" s="104"/>
      <c r="D218" s="104"/>
      <c r="E218" s="104"/>
      <c r="F218" s="104"/>
      <c r="G218" s="104"/>
      <c r="H218" s="104"/>
    </row>
    <row r="219" spans="1:8" x14ac:dyDescent="0.25">
      <c r="A219" s="104"/>
      <c r="B219" s="104"/>
      <c r="C219" s="104"/>
      <c r="D219" s="104"/>
      <c r="E219" s="104"/>
      <c r="F219" s="104"/>
      <c r="G219" s="104"/>
      <c r="H219" s="104"/>
    </row>
    <row r="220" spans="1:8" x14ac:dyDescent="0.25">
      <c r="A220" s="104"/>
      <c r="B220" s="104"/>
      <c r="C220" s="104"/>
      <c r="D220" s="104"/>
      <c r="E220" s="104"/>
      <c r="F220" s="104"/>
      <c r="G220" s="104"/>
      <c r="H220" s="104"/>
    </row>
    <row r="221" spans="1:8" x14ac:dyDescent="0.25">
      <c r="A221" s="104"/>
      <c r="B221" s="104"/>
      <c r="C221" s="104"/>
      <c r="D221" s="104"/>
      <c r="E221" s="104"/>
      <c r="F221" s="104"/>
      <c r="G221" s="104"/>
      <c r="H221" s="104"/>
    </row>
    <row r="222" spans="1:8" x14ac:dyDescent="0.25">
      <c r="A222" s="104"/>
      <c r="B222" s="104"/>
      <c r="C222" s="104"/>
      <c r="D222" s="104"/>
      <c r="E222" s="104"/>
      <c r="F222" s="104"/>
      <c r="G222" s="104"/>
      <c r="H222" s="104"/>
    </row>
    <row r="223" spans="1:8" x14ac:dyDescent="0.25">
      <c r="A223" s="104"/>
      <c r="B223" s="104"/>
      <c r="C223" s="104"/>
      <c r="D223" s="104"/>
      <c r="E223" s="104"/>
      <c r="F223" s="104"/>
      <c r="G223" s="104"/>
      <c r="H223" s="104"/>
    </row>
    <row r="224" spans="1:8" x14ac:dyDescent="0.25">
      <c r="A224" s="104"/>
      <c r="B224" s="104"/>
      <c r="C224" s="104"/>
      <c r="D224" s="104"/>
      <c r="E224" s="104"/>
      <c r="F224" s="104"/>
      <c r="G224" s="104"/>
      <c r="H224" s="104"/>
    </row>
    <row r="225" spans="1:8" x14ac:dyDescent="0.25">
      <c r="A225" s="104"/>
      <c r="B225" s="104"/>
      <c r="C225" s="104"/>
      <c r="D225" s="104"/>
      <c r="E225" s="104"/>
      <c r="F225" s="104"/>
      <c r="G225" s="104"/>
      <c r="H225" s="104"/>
    </row>
    <row r="226" spans="1:8" x14ac:dyDescent="0.25">
      <c r="A226" s="104"/>
      <c r="B226" s="104"/>
      <c r="C226" s="104"/>
      <c r="D226" s="104"/>
      <c r="E226" s="104"/>
      <c r="F226" s="104"/>
      <c r="G226" s="104"/>
      <c r="H226" s="104"/>
    </row>
    <row r="227" spans="1:8" x14ac:dyDescent="0.25">
      <c r="A227" s="104"/>
      <c r="B227" s="104"/>
      <c r="C227" s="104"/>
      <c r="D227" s="104"/>
      <c r="E227" s="104"/>
      <c r="F227" s="104"/>
      <c r="G227" s="104"/>
      <c r="H227" s="104"/>
    </row>
    <row r="228" spans="1:8" x14ac:dyDescent="0.25">
      <c r="A228" s="104"/>
      <c r="B228" s="104"/>
      <c r="C228" s="104"/>
      <c r="D228" s="104"/>
      <c r="E228" s="104"/>
      <c r="F228" s="104"/>
      <c r="G228" s="104"/>
      <c r="H228" s="104"/>
    </row>
    <row r="229" spans="1:8" x14ac:dyDescent="0.25">
      <c r="A229" s="104"/>
      <c r="B229" s="104"/>
      <c r="C229" s="104"/>
      <c r="D229" s="104"/>
      <c r="E229" s="104"/>
      <c r="F229" s="104"/>
      <c r="G229" s="104"/>
      <c r="H229" s="104"/>
    </row>
    <row r="230" spans="1:8" x14ac:dyDescent="0.25">
      <c r="A230" s="104"/>
      <c r="B230" s="104"/>
      <c r="C230" s="104"/>
      <c r="D230" s="104"/>
      <c r="E230" s="104"/>
      <c r="F230" s="104"/>
      <c r="G230" s="104"/>
      <c r="H230" s="104"/>
    </row>
    <row r="231" spans="1:8" x14ac:dyDescent="0.25">
      <c r="A231" s="104"/>
      <c r="B231" s="104"/>
      <c r="C231" s="104"/>
      <c r="D231" s="104"/>
      <c r="E231" s="104"/>
      <c r="F231" s="104"/>
      <c r="G231" s="104"/>
      <c r="H231" s="104"/>
    </row>
    <row r="232" spans="1:8" x14ac:dyDescent="0.25">
      <c r="A232" s="104"/>
      <c r="B232" s="104"/>
      <c r="C232" s="104"/>
      <c r="D232" s="104"/>
      <c r="E232" s="104"/>
      <c r="F232" s="104"/>
      <c r="G232" s="104"/>
      <c r="H232" s="104"/>
    </row>
    <row r="233" spans="1:8" x14ac:dyDescent="0.25">
      <c r="A233" s="104"/>
      <c r="B233" s="104"/>
      <c r="C233" s="104"/>
      <c r="D233" s="104"/>
      <c r="E233" s="104"/>
      <c r="F233" s="104"/>
      <c r="G233" s="104"/>
      <c r="H233" s="104"/>
    </row>
    <row r="234" spans="1:8" x14ac:dyDescent="0.25">
      <c r="A234" s="104"/>
      <c r="B234" s="104"/>
      <c r="C234" s="104"/>
      <c r="D234" s="104"/>
      <c r="E234" s="104"/>
      <c r="F234" s="104"/>
      <c r="G234" s="104"/>
      <c r="H234" s="104"/>
    </row>
    <row r="235" spans="1:8" x14ac:dyDescent="0.25">
      <c r="A235" s="104"/>
      <c r="B235" s="104"/>
      <c r="C235" s="104"/>
      <c r="D235" s="104"/>
      <c r="E235" s="104"/>
      <c r="F235" s="104"/>
      <c r="G235" s="104"/>
      <c r="H235" s="104"/>
    </row>
    <row r="236" spans="1:8" x14ac:dyDescent="0.25">
      <c r="A236" s="104"/>
      <c r="B236" s="104"/>
      <c r="C236" s="104"/>
      <c r="D236" s="104"/>
      <c r="E236" s="104"/>
      <c r="F236" s="104"/>
      <c r="G236" s="104"/>
      <c r="H236" s="104"/>
    </row>
    <row r="237" spans="1:8" x14ac:dyDescent="0.25">
      <c r="A237" s="104"/>
      <c r="B237" s="104"/>
      <c r="C237" s="104"/>
      <c r="D237" s="104"/>
      <c r="E237" s="104"/>
      <c r="F237" s="104"/>
      <c r="G237" s="104"/>
      <c r="H237" s="104"/>
    </row>
    <row r="238" spans="1:8" x14ac:dyDescent="0.25">
      <c r="A238" s="104"/>
      <c r="B238" s="104"/>
      <c r="C238" s="104"/>
      <c r="D238" s="104"/>
      <c r="E238" s="104"/>
      <c r="F238" s="104"/>
      <c r="G238" s="104"/>
      <c r="H238" s="104"/>
    </row>
    <row r="239" spans="1:8" x14ac:dyDescent="0.25">
      <c r="A239" s="104"/>
      <c r="B239" s="104"/>
      <c r="C239" s="104"/>
      <c r="D239" s="104"/>
      <c r="E239" s="104"/>
      <c r="F239" s="104"/>
      <c r="G239" s="104"/>
      <c r="H239" s="104"/>
    </row>
    <row r="240" spans="1:8" x14ac:dyDescent="0.25">
      <c r="A240" s="104"/>
      <c r="B240" s="104"/>
      <c r="C240" s="104"/>
      <c r="D240" s="104"/>
      <c r="E240" s="104"/>
      <c r="F240" s="104"/>
      <c r="G240" s="104"/>
      <c r="H240" s="104"/>
    </row>
    <row r="241" spans="1:8" x14ac:dyDescent="0.25">
      <c r="A241" s="104"/>
      <c r="B241" s="104"/>
      <c r="C241" s="104"/>
      <c r="D241" s="104"/>
      <c r="E241" s="104"/>
      <c r="F241" s="104"/>
      <c r="G241" s="104"/>
      <c r="H241" s="104"/>
    </row>
    <row r="242" spans="1:8" x14ac:dyDescent="0.25">
      <c r="A242" s="104"/>
      <c r="B242" s="104"/>
      <c r="C242" s="104"/>
      <c r="D242" s="104"/>
      <c r="E242" s="104"/>
      <c r="F242" s="104"/>
      <c r="G242" s="104"/>
      <c r="H242" s="104"/>
    </row>
    <row r="243" spans="1:8" x14ac:dyDescent="0.25">
      <c r="A243" s="104"/>
      <c r="B243" s="104"/>
      <c r="C243" s="104"/>
      <c r="D243" s="104"/>
      <c r="E243" s="104"/>
      <c r="F243" s="104"/>
      <c r="G243" s="104"/>
      <c r="H243" s="104"/>
    </row>
    <row r="244" spans="1:8" x14ac:dyDescent="0.25">
      <c r="A244" s="104"/>
      <c r="B244" s="104"/>
      <c r="C244" s="104"/>
      <c r="D244" s="104"/>
      <c r="E244" s="104"/>
      <c r="F244" s="104"/>
      <c r="G244" s="104"/>
      <c r="H244" s="104"/>
    </row>
    <row r="245" spans="1:8" x14ac:dyDescent="0.25">
      <c r="A245" s="104"/>
      <c r="B245" s="104"/>
      <c r="C245" s="104"/>
      <c r="D245" s="104"/>
      <c r="E245" s="104"/>
      <c r="F245" s="104"/>
      <c r="G245" s="104"/>
      <c r="H245" s="104"/>
    </row>
    <row r="246" spans="1:8" x14ac:dyDescent="0.25">
      <c r="A246" s="104"/>
      <c r="B246" s="104"/>
      <c r="C246" s="104"/>
      <c r="D246" s="104"/>
      <c r="E246" s="104"/>
      <c r="F246" s="104"/>
      <c r="G246" s="104"/>
      <c r="H246" s="104"/>
    </row>
    <row r="247" spans="1:8" x14ac:dyDescent="0.25">
      <c r="A247" s="104"/>
      <c r="B247" s="104"/>
      <c r="C247" s="104"/>
      <c r="D247" s="104"/>
      <c r="E247" s="104"/>
      <c r="F247" s="104"/>
      <c r="G247" s="104"/>
      <c r="H247" s="104"/>
    </row>
    <row r="248" spans="1:8" x14ac:dyDescent="0.25">
      <c r="A248" s="104"/>
      <c r="B248" s="104"/>
      <c r="C248" s="104"/>
      <c r="D248" s="104"/>
      <c r="E248" s="104"/>
      <c r="F248" s="104"/>
      <c r="G248" s="104"/>
      <c r="H248" s="104"/>
    </row>
    <row r="249" spans="1:8" x14ac:dyDescent="0.25">
      <c r="A249" s="104"/>
      <c r="B249" s="104"/>
      <c r="C249" s="104"/>
      <c r="D249" s="104"/>
      <c r="E249" s="104"/>
      <c r="F249" s="104"/>
      <c r="G249" s="104"/>
      <c r="H249" s="104"/>
    </row>
    <row r="250" spans="1:8" x14ac:dyDescent="0.25">
      <c r="A250" s="104"/>
      <c r="B250" s="104"/>
      <c r="C250" s="104"/>
      <c r="D250" s="104"/>
      <c r="E250" s="104"/>
      <c r="F250" s="104"/>
      <c r="G250" s="104"/>
      <c r="H250" s="104"/>
    </row>
    <row r="251" spans="1:8" x14ac:dyDescent="0.25">
      <c r="A251" s="104"/>
      <c r="B251" s="104"/>
      <c r="C251" s="104"/>
      <c r="D251" s="104"/>
      <c r="E251" s="104"/>
      <c r="F251" s="104"/>
      <c r="G251" s="104"/>
      <c r="H251" s="104"/>
    </row>
    <row r="252" spans="1:8" x14ac:dyDescent="0.25">
      <c r="A252" s="104"/>
      <c r="B252" s="104"/>
      <c r="C252" s="104"/>
      <c r="D252" s="104"/>
      <c r="E252" s="104"/>
      <c r="F252" s="104"/>
      <c r="G252" s="104"/>
      <c r="H252" s="104"/>
    </row>
    <row r="253" spans="1:8" x14ac:dyDescent="0.25">
      <c r="A253" s="104"/>
      <c r="B253" s="104"/>
      <c r="C253" s="104"/>
      <c r="D253" s="104"/>
      <c r="E253" s="104"/>
      <c r="F253" s="104"/>
      <c r="G253" s="104"/>
      <c r="H253" s="104"/>
    </row>
    <row r="254" spans="1:8" x14ac:dyDescent="0.25">
      <c r="A254" s="104"/>
      <c r="B254" s="104"/>
      <c r="C254" s="104"/>
      <c r="D254" s="104"/>
      <c r="E254" s="104"/>
      <c r="F254" s="104"/>
      <c r="G254" s="104"/>
      <c r="H254" s="104"/>
    </row>
    <row r="255" spans="1:8" x14ac:dyDescent="0.25">
      <c r="A255" s="104"/>
      <c r="B255" s="104"/>
      <c r="C255" s="104"/>
      <c r="D255" s="104"/>
      <c r="E255" s="104"/>
      <c r="F255" s="104"/>
      <c r="G255" s="104"/>
      <c r="H255" s="104"/>
    </row>
    <row r="256" spans="1:8" x14ac:dyDescent="0.25">
      <c r="A256" s="104"/>
      <c r="B256" s="104"/>
      <c r="C256" s="104"/>
      <c r="D256" s="104"/>
      <c r="E256" s="104"/>
      <c r="F256" s="104"/>
      <c r="G256" s="104"/>
      <c r="H256" s="104"/>
    </row>
    <row r="257" spans="1:8" x14ac:dyDescent="0.25">
      <c r="A257" s="104"/>
      <c r="B257" s="104"/>
      <c r="C257" s="104"/>
      <c r="D257" s="104"/>
      <c r="E257" s="104"/>
      <c r="F257" s="104"/>
      <c r="G257" s="104"/>
      <c r="H257" s="104"/>
    </row>
    <row r="258" spans="1:8" x14ac:dyDescent="0.25">
      <c r="A258" s="104"/>
      <c r="B258" s="104"/>
      <c r="C258" s="104"/>
      <c r="D258" s="104"/>
      <c r="E258" s="104"/>
      <c r="F258" s="104"/>
      <c r="G258" s="104"/>
      <c r="H258" s="104"/>
    </row>
    <row r="259" spans="1:8" x14ac:dyDescent="0.25">
      <c r="A259" s="104"/>
      <c r="B259" s="104"/>
      <c r="C259" s="104"/>
      <c r="D259" s="104"/>
      <c r="E259" s="104"/>
      <c r="F259" s="104"/>
      <c r="G259" s="104"/>
      <c r="H259" s="104"/>
    </row>
    <row r="260" spans="1:8" x14ac:dyDescent="0.25">
      <c r="A260" s="104"/>
      <c r="B260" s="104"/>
      <c r="C260" s="104"/>
      <c r="D260" s="104"/>
      <c r="E260" s="104"/>
      <c r="F260" s="104"/>
      <c r="G260" s="104"/>
      <c r="H260" s="104"/>
    </row>
    <row r="261" spans="1:8" x14ac:dyDescent="0.25">
      <c r="A261" s="104"/>
      <c r="B261" s="104"/>
      <c r="C261" s="104"/>
      <c r="D261" s="104"/>
      <c r="E261" s="104"/>
      <c r="F261" s="104"/>
      <c r="G261" s="104"/>
      <c r="H261" s="104"/>
    </row>
    <row r="262" spans="1:8" x14ac:dyDescent="0.25">
      <c r="A262" s="104"/>
      <c r="B262" s="104"/>
      <c r="C262" s="104"/>
      <c r="D262" s="104"/>
      <c r="E262" s="104"/>
      <c r="F262" s="104"/>
      <c r="G262" s="104"/>
      <c r="H262" s="104"/>
    </row>
    <row r="263" spans="1:8" x14ac:dyDescent="0.25">
      <c r="A263" s="104"/>
      <c r="B263" s="104"/>
      <c r="C263" s="104"/>
      <c r="D263" s="104"/>
      <c r="E263" s="104"/>
      <c r="F263" s="104"/>
      <c r="G263" s="104"/>
      <c r="H263" s="104"/>
    </row>
    <row r="264" spans="1:8" x14ac:dyDescent="0.25">
      <c r="A264" s="104"/>
      <c r="B264" s="104"/>
      <c r="C264" s="104"/>
      <c r="D264" s="104"/>
      <c r="E264" s="104"/>
      <c r="F264" s="104"/>
      <c r="G264" s="104"/>
      <c r="H264" s="104"/>
    </row>
    <row r="265" spans="1:8" x14ac:dyDescent="0.25">
      <c r="A265" s="104"/>
      <c r="B265" s="104"/>
      <c r="C265" s="104"/>
      <c r="D265" s="104"/>
      <c r="E265" s="104"/>
      <c r="F265" s="104"/>
      <c r="G265" s="104"/>
      <c r="H265" s="104"/>
    </row>
    <row r="266" spans="1:8" x14ac:dyDescent="0.25">
      <c r="A266" s="104"/>
      <c r="B266" s="104"/>
      <c r="C266" s="104"/>
      <c r="D266" s="104"/>
      <c r="E266" s="104"/>
      <c r="F266" s="104"/>
      <c r="G266" s="104"/>
      <c r="H266" s="104"/>
    </row>
    <row r="267" spans="1:8" x14ac:dyDescent="0.25">
      <c r="A267" s="104"/>
      <c r="B267" s="104"/>
      <c r="C267" s="104"/>
      <c r="D267" s="104"/>
      <c r="E267" s="104"/>
      <c r="F267" s="104"/>
      <c r="G267" s="104"/>
      <c r="H267" s="104"/>
    </row>
    <row r="268" spans="1:8" x14ac:dyDescent="0.25">
      <c r="A268" s="104"/>
      <c r="B268" s="104"/>
      <c r="C268" s="104"/>
      <c r="D268" s="104"/>
      <c r="E268" s="104"/>
      <c r="F268" s="104"/>
      <c r="G268" s="104"/>
      <c r="H268" s="104"/>
    </row>
    <row r="269" spans="1:8" x14ac:dyDescent="0.25">
      <c r="A269" s="104"/>
      <c r="B269" s="104"/>
      <c r="C269" s="104"/>
      <c r="D269" s="104"/>
      <c r="E269" s="104"/>
      <c r="F269" s="104"/>
      <c r="G269" s="104"/>
      <c r="H269" s="104"/>
    </row>
    <row r="270" spans="1:8" x14ac:dyDescent="0.25">
      <c r="A270" s="104"/>
      <c r="B270" s="104"/>
      <c r="C270" s="104"/>
      <c r="D270" s="104"/>
      <c r="E270" s="104"/>
      <c r="F270" s="104"/>
      <c r="G270" s="104"/>
      <c r="H270" s="104"/>
    </row>
    <row r="271" spans="1:8" x14ac:dyDescent="0.25">
      <c r="A271" s="104"/>
      <c r="B271" s="104"/>
      <c r="C271" s="104"/>
      <c r="D271" s="104"/>
      <c r="E271" s="104"/>
      <c r="F271" s="104"/>
      <c r="G271" s="104"/>
      <c r="H271" s="104"/>
    </row>
    <row r="272" spans="1:8" x14ac:dyDescent="0.25">
      <c r="A272" s="104"/>
      <c r="B272" s="104"/>
      <c r="C272" s="104"/>
      <c r="D272" s="104"/>
      <c r="E272" s="104"/>
      <c r="F272" s="104"/>
      <c r="G272" s="104"/>
      <c r="H272" s="104"/>
    </row>
    <row r="273" spans="1:8" x14ac:dyDescent="0.25">
      <c r="A273" s="104"/>
      <c r="B273" s="104"/>
      <c r="C273" s="104"/>
      <c r="D273" s="104"/>
      <c r="E273" s="104"/>
      <c r="F273" s="104"/>
      <c r="G273" s="104"/>
      <c r="H273" s="104"/>
    </row>
    <row r="274" spans="1:8" x14ac:dyDescent="0.25">
      <c r="A274" s="104"/>
      <c r="B274" s="104"/>
      <c r="C274" s="104"/>
      <c r="D274" s="104"/>
      <c r="E274" s="104"/>
      <c r="F274" s="104"/>
      <c r="G274" s="104"/>
      <c r="H274" s="104"/>
    </row>
    <row r="275" spans="1:8" x14ac:dyDescent="0.25">
      <c r="A275" s="104"/>
      <c r="B275" s="104"/>
      <c r="C275" s="104"/>
      <c r="D275" s="104"/>
      <c r="E275" s="104"/>
      <c r="F275" s="104"/>
      <c r="G275" s="104"/>
      <c r="H275" s="104"/>
    </row>
    <row r="276" spans="1:8" x14ac:dyDescent="0.25">
      <c r="A276" s="104"/>
      <c r="B276" s="104"/>
      <c r="C276" s="104"/>
      <c r="D276" s="104"/>
      <c r="E276" s="104"/>
      <c r="F276" s="104"/>
      <c r="G276" s="104"/>
      <c r="H276" s="104"/>
    </row>
    <row r="277" spans="1:8" x14ac:dyDescent="0.25">
      <c r="A277" s="104"/>
      <c r="B277" s="104"/>
      <c r="C277" s="104"/>
      <c r="D277" s="104"/>
      <c r="E277" s="104"/>
      <c r="F277" s="104"/>
      <c r="G277" s="104"/>
      <c r="H277" s="104"/>
    </row>
    <row r="278" spans="1:8" x14ac:dyDescent="0.25">
      <c r="A278" s="104"/>
      <c r="B278" s="104"/>
      <c r="C278" s="104"/>
      <c r="D278" s="104"/>
      <c r="E278" s="104"/>
      <c r="F278" s="104"/>
      <c r="G278" s="104"/>
      <c r="H278" s="104"/>
    </row>
    <row r="279" spans="1:8" x14ac:dyDescent="0.25">
      <c r="A279" s="104"/>
      <c r="B279" s="104"/>
      <c r="C279" s="104"/>
      <c r="D279" s="104"/>
      <c r="E279" s="104"/>
      <c r="F279" s="104"/>
      <c r="G279" s="104"/>
      <c r="H279" s="104"/>
    </row>
    <row r="280" spans="1:8" x14ac:dyDescent="0.25">
      <c r="A280" s="104"/>
      <c r="B280" s="104"/>
      <c r="C280" s="104"/>
      <c r="D280" s="104"/>
      <c r="E280" s="104"/>
      <c r="F280" s="104"/>
      <c r="G280" s="104"/>
      <c r="H280" s="104"/>
    </row>
    <row r="281" spans="1:8" x14ac:dyDescent="0.25">
      <c r="A281" s="104"/>
      <c r="B281" s="104"/>
      <c r="C281" s="104"/>
      <c r="D281" s="104"/>
      <c r="E281" s="104"/>
      <c r="F281" s="104"/>
      <c r="G281" s="104"/>
      <c r="H281" s="104"/>
    </row>
    <row r="282" spans="1:8" x14ac:dyDescent="0.25">
      <c r="A282" s="104"/>
      <c r="B282" s="104"/>
      <c r="C282" s="104"/>
      <c r="D282" s="104"/>
      <c r="E282" s="104"/>
      <c r="F282" s="104"/>
      <c r="G282" s="104"/>
      <c r="H282" s="104"/>
    </row>
    <row r="283" spans="1:8" x14ac:dyDescent="0.25">
      <c r="A283" s="104"/>
      <c r="B283" s="104"/>
      <c r="C283" s="104"/>
      <c r="D283" s="104"/>
      <c r="E283" s="104"/>
      <c r="F283" s="104"/>
      <c r="G283" s="104"/>
      <c r="H283" s="104"/>
    </row>
    <row r="284" spans="1:8" x14ac:dyDescent="0.25">
      <c r="A284" s="104"/>
      <c r="B284" s="104"/>
      <c r="C284" s="104"/>
      <c r="D284" s="104"/>
      <c r="E284" s="104"/>
      <c r="F284" s="104"/>
      <c r="G284" s="104"/>
      <c r="H284" s="104"/>
    </row>
    <row r="285" spans="1:8" x14ac:dyDescent="0.25">
      <c r="A285" s="104"/>
      <c r="B285" s="104"/>
      <c r="C285" s="104"/>
      <c r="D285" s="104"/>
      <c r="E285" s="104"/>
      <c r="F285" s="104"/>
      <c r="G285" s="104"/>
      <c r="H285" s="104"/>
    </row>
    <row r="286" spans="1:8" x14ac:dyDescent="0.25">
      <c r="A286" s="104"/>
      <c r="B286" s="104"/>
      <c r="C286" s="104"/>
      <c r="D286" s="104"/>
      <c r="E286" s="104"/>
      <c r="F286" s="104"/>
      <c r="G286" s="104"/>
      <c r="H286" s="104"/>
    </row>
    <row r="287" spans="1:8" x14ac:dyDescent="0.25">
      <c r="A287" s="104"/>
      <c r="B287" s="104"/>
      <c r="C287" s="104"/>
      <c r="D287" s="104"/>
      <c r="E287" s="104"/>
      <c r="F287" s="104"/>
      <c r="G287" s="104"/>
      <c r="H287" s="104"/>
    </row>
    <row r="288" spans="1:8" x14ac:dyDescent="0.25">
      <c r="A288" s="104"/>
      <c r="B288" s="104"/>
      <c r="C288" s="104"/>
      <c r="D288" s="104"/>
      <c r="E288" s="104"/>
      <c r="F288" s="104"/>
      <c r="G288" s="104"/>
      <c r="H288" s="104"/>
    </row>
    <row r="289" spans="1:8" x14ac:dyDescent="0.25">
      <c r="A289" s="104"/>
      <c r="B289" s="104"/>
      <c r="C289" s="104"/>
      <c r="D289" s="104"/>
      <c r="E289" s="104"/>
      <c r="F289" s="104"/>
      <c r="G289" s="104"/>
      <c r="H289" s="104"/>
    </row>
    <row r="290" spans="1:8" x14ac:dyDescent="0.25">
      <c r="A290" s="104"/>
      <c r="B290" s="104"/>
      <c r="C290" s="104"/>
      <c r="D290" s="104"/>
      <c r="E290" s="104"/>
      <c r="F290" s="104"/>
      <c r="G290" s="104"/>
      <c r="H290" s="104"/>
    </row>
    <row r="291" spans="1:8" x14ac:dyDescent="0.25">
      <c r="A291" s="104"/>
      <c r="B291" s="104"/>
      <c r="C291" s="104"/>
      <c r="D291" s="104"/>
      <c r="E291" s="104"/>
      <c r="F291" s="104"/>
      <c r="G291" s="104"/>
      <c r="H291" s="104"/>
    </row>
    <row r="292" spans="1:8" x14ac:dyDescent="0.25">
      <c r="A292" s="104"/>
      <c r="B292" s="104"/>
      <c r="C292" s="104"/>
      <c r="D292" s="104"/>
      <c r="E292" s="104"/>
      <c r="F292" s="104"/>
      <c r="G292" s="104"/>
      <c r="H292" s="104"/>
    </row>
    <row r="293" spans="1:8" x14ac:dyDescent="0.25">
      <c r="A293" s="104"/>
      <c r="B293" s="104"/>
      <c r="C293" s="104"/>
      <c r="D293" s="104"/>
      <c r="E293" s="104"/>
      <c r="F293" s="104"/>
      <c r="G293" s="104"/>
      <c r="H293" s="104"/>
    </row>
    <row r="294" spans="1:8" x14ac:dyDescent="0.25">
      <c r="A294" s="104"/>
      <c r="B294" s="104"/>
      <c r="C294" s="104"/>
      <c r="D294" s="104"/>
      <c r="E294" s="104"/>
      <c r="F294" s="104"/>
      <c r="G294" s="104"/>
      <c r="H294" s="104"/>
    </row>
    <row r="295" spans="1:8" x14ac:dyDescent="0.25">
      <c r="A295" s="104"/>
      <c r="B295" s="104"/>
      <c r="C295" s="104"/>
      <c r="D295" s="104"/>
      <c r="E295" s="104"/>
      <c r="F295" s="104"/>
      <c r="G295" s="104"/>
      <c r="H295" s="104"/>
    </row>
    <row r="296" spans="1:8" x14ac:dyDescent="0.25">
      <c r="A296" s="104"/>
      <c r="B296" s="104"/>
      <c r="C296" s="104"/>
      <c r="D296" s="104"/>
      <c r="E296" s="104"/>
      <c r="F296" s="104"/>
      <c r="G296" s="104"/>
      <c r="H296" s="104"/>
    </row>
    <row r="297" spans="1:8" x14ac:dyDescent="0.25">
      <c r="A297" s="104"/>
      <c r="B297" s="104"/>
      <c r="C297" s="104"/>
      <c r="D297" s="104"/>
      <c r="E297" s="104"/>
      <c r="F297" s="104"/>
      <c r="G297" s="104"/>
      <c r="H297" s="104"/>
    </row>
    <row r="298" spans="1:8" x14ac:dyDescent="0.25">
      <c r="A298" s="104"/>
      <c r="B298" s="104"/>
      <c r="C298" s="104"/>
      <c r="D298" s="104"/>
      <c r="E298" s="104"/>
      <c r="F298" s="104"/>
      <c r="G298" s="104"/>
      <c r="H298" s="104"/>
    </row>
    <row r="299" spans="1:8" x14ac:dyDescent="0.25">
      <c r="A299" s="104"/>
      <c r="B299" s="104"/>
      <c r="C299" s="104"/>
      <c r="D299" s="104"/>
      <c r="E299" s="104"/>
      <c r="F299" s="104"/>
      <c r="G299" s="104"/>
      <c r="H299" s="104"/>
    </row>
    <row r="300" spans="1:8" x14ac:dyDescent="0.25">
      <c r="A300" s="104"/>
      <c r="B300" s="104"/>
      <c r="C300" s="104"/>
      <c r="D300" s="104"/>
      <c r="E300" s="104"/>
      <c r="F300" s="104"/>
      <c r="G300" s="104"/>
      <c r="H300" s="104"/>
    </row>
    <row r="301" spans="1:8" x14ac:dyDescent="0.25">
      <c r="A301" s="104"/>
      <c r="B301" s="104"/>
      <c r="C301" s="104"/>
      <c r="D301" s="104"/>
      <c r="E301" s="104"/>
      <c r="F301" s="104"/>
      <c r="G301" s="104"/>
      <c r="H301" s="104"/>
    </row>
    <row r="302" spans="1:8" x14ac:dyDescent="0.25">
      <c r="A302" s="104"/>
      <c r="B302" s="104"/>
      <c r="C302" s="104"/>
      <c r="D302" s="104"/>
      <c r="E302" s="104"/>
      <c r="F302" s="104"/>
      <c r="G302" s="104"/>
      <c r="H302" s="104"/>
    </row>
    <row r="303" spans="1:8" x14ac:dyDescent="0.25">
      <c r="A303" s="104"/>
      <c r="B303" s="104"/>
      <c r="C303" s="104"/>
      <c r="D303" s="104"/>
      <c r="E303" s="104"/>
      <c r="F303" s="104"/>
      <c r="G303" s="104"/>
      <c r="H303" s="104"/>
    </row>
    <row r="304" spans="1:8" x14ac:dyDescent="0.25">
      <c r="A304" s="104"/>
      <c r="B304" s="104"/>
      <c r="C304" s="104"/>
      <c r="D304" s="104"/>
      <c r="E304" s="104"/>
      <c r="F304" s="104"/>
      <c r="G304" s="104"/>
      <c r="H304" s="104"/>
    </row>
    <row r="305" spans="1:8" x14ac:dyDescent="0.25">
      <c r="A305" s="104"/>
      <c r="B305" s="104"/>
      <c r="C305" s="104"/>
      <c r="D305" s="104"/>
      <c r="E305" s="104"/>
      <c r="F305" s="104"/>
      <c r="G305" s="104"/>
      <c r="H305" s="104"/>
    </row>
    <row r="306" spans="1:8" x14ac:dyDescent="0.25">
      <c r="A306" s="104"/>
      <c r="B306" s="104"/>
      <c r="C306" s="104"/>
      <c r="D306" s="104"/>
      <c r="E306" s="104"/>
      <c r="F306" s="104"/>
      <c r="G306" s="104"/>
      <c r="H306" s="104"/>
    </row>
    <row r="307" spans="1:8" x14ac:dyDescent="0.25">
      <c r="A307" s="104"/>
      <c r="B307" s="104"/>
      <c r="C307" s="104"/>
      <c r="D307" s="104"/>
      <c r="E307" s="104"/>
      <c r="F307" s="104"/>
      <c r="G307" s="104"/>
      <c r="H307" s="104"/>
    </row>
    <row r="308" spans="1:8" x14ac:dyDescent="0.25">
      <c r="A308" s="104"/>
      <c r="B308" s="104"/>
      <c r="C308" s="104"/>
      <c r="D308" s="104"/>
      <c r="E308" s="104"/>
      <c r="F308" s="104"/>
      <c r="G308" s="104"/>
      <c r="H308" s="104"/>
    </row>
    <row r="309" spans="1:8" x14ac:dyDescent="0.25">
      <c r="A309" s="104"/>
      <c r="B309" s="104"/>
      <c r="C309" s="104"/>
      <c r="D309" s="104"/>
      <c r="E309" s="104"/>
      <c r="F309" s="104"/>
      <c r="G309" s="104"/>
      <c r="H309" s="104"/>
    </row>
    <row r="310" spans="1:8" x14ac:dyDescent="0.25">
      <c r="A310" s="104"/>
      <c r="B310" s="104"/>
      <c r="C310" s="104"/>
      <c r="D310" s="104"/>
      <c r="E310" s="104"/>
      <c r="F310" s="104"/>
      <c r="G310" s="104"/>
      <c r="H310" s="104"/>
    </row>
    <row r="311" spans="1:8" x14ac:dyDescent="0.25">
      <c r="A311" s="104"/>
      <c r="B311" s="104"/>
      <c r="C311" s="104"/>
      <c r="D311" s="104"/>
      <c r="E311" s="104"/>
      <c r="F311" s="104"/>
      <c r="G311" s="104"/>
      <c r="H311" s="104"/>
    </row>
    <row r="312" spans="1:8" x14ac:dyDescent="0.25">
      <c r="A312" s="104"/>
      <c r="B312" s="104"/>
      <c r="C312" s="104"/>
      <c r="D312" s="104"/>
      <c r="E312" s="104"/>
      <c r="F312" s="104"/>
      <c r="G312" s="104"/>
      <c r="H312" s="104"/>
    </row>
    <row r="313" spans="1:8" x14ac:dyDescent="0.25">
      <c r="A313" s="104"/>
      <c r="B313" s="104"/>
      <c r="C313" s="104"/>
      <c r="D313" s="104"/>
      <c r="E313" s="104"/>
      <c r="F313" s="104"/>
      <c r="G313" s="104"/>
      <c r="H313" s="104"/>
    </row>
    <row r="314" spans="1:8" x14ac:dyDescent="0.25">
      <c r="A314" s="104"/>
      <c r="B314" s="104"/>
      <c r="C314" s="104"/>
      <c r="D314" s="104"/>
      <c r="E314" s="104"/>
      <c r="F314" s="104"/>
      <c r="G314" s="104"/>
      <c r="H314" s="104"/>
    </row>
    <row r="315" spans="1:8" x14ac:dyDescent="0.25">
      <c r="A315" s="104"/>
      <c r="B315" s="104"/>
      <c r="C315" s="104"/>
      <c r="D315" s="104"/>
      <c r="E315" s="104"/>
      <c r="F315" s="104"/>
      <c r="G315" s="104"/>
      <c r="H315" s="104"/>
    </row>
    <row r="316" spans="1:8" x14ac:dyDescent="0.25">
      <c r="A316" s="104"/>
      <c r="B316" s="104"/>
      <c r="C316" s="104"/>
      <c r="D316" s="104"/>
      <c r="E316" s="104"/>
      <c r="F316" s="104"/>
      <c r="G316" s="104"/>
      <c r="H316" s="104"/>
    </row>
    <row r="317" spans="1:8" x14ac:dyDescent="0.25">
      <c r="A317" s="104"/>
      <c r="B317" s="104"/>
      <c r="C317" s="104"/>
      <c r="D317" s="104"/>
      <c r="E317" s="104"/>
      <c r="F317" s="104"/>
      <c r="G317" s="104"/>
      <c r="H317" s="104"/>
    </row>
    <row r="318" spans="1:8" x14ac:dyDescent="0.25">
      <c r="A318" s="104"/>
      <c r="B318" s="104"/>
      <c r="C318" s="104"/>
      <c r="D318" s="104"/>
      <c r="E318" s="104"/>
      <c r="F318" s="104"/>
      <c r="G318" s="104"/>
      <c r="H318" s="104"/>
    </row>
    <row r="319" spans="1:8" x14ac:dyDescent="0.25">
      <c r="A319" s="104"/>
      <c r="B319" s="104"/>
      <c r="C319" s="104"/>
      <c r="D319" s="104"/>
      <c r="E319" s="104"/>
      <c r="F319" s="104"/>
      <c r="G319" s="104"/>
      <c r="H319" s="104"/>
    </row>
    <row r="320" spans="1:8" x14ac:dyDescent="0.25">
      <c r="A320" s="104"/>
      <c r="B320" s="104"/>
      <c r="C320" s="104"/>
      <c r="D320" s="104"/>
      <c r="E320" s="104"/>
      <c r="F320" s="104"/>
      <c r="G320" s="104"/>
      <c r="H320" s="104"/>
    </row>
    <row r="321" spans="1:8" x14ac:dyDescent="0.25">
      <c r="A321" s="104"/>
      <c r="B321" s="104"/>
      <c r="C321" s="104"/>
      <c r="D321" s="104"/>
      <c r="E321" s="104"/>
      <c r="F321" s="104"/>
      <c r="G321" s="104"/>
      <c r="H321" s="104"/>
    </row>
    <row r="322" spans="1:8" x14ac:dyDescent="0.25">
      <c r="A322" s="104"/>
      <c r="B322" s="104"/>
      <c r="C322" s="104"/>
      <c r="D322" s="104"/>
      <c r="E322" s="104"/>
      <c r="F322" s="104"/>
      <c r="G322" s="104"/>
      <c r="H322" s="104"/>
    </row>
    <row r="323" spans="1:8" x14ac:dyDescent="0.25">
      <c r="A323" s="104"/>
      <c r="B323" s="104"/>
      <c r="C323" s="104"/>
      <c r="D323" s="104"/>
      <c r="E323" s="104"/>
      <c r="F323" s="104"/>
      <c r="G323" s="104"/>
      <c r="H323" s="104"/>
    </row>
    <row r="324" spans="1:8" x14ac:dyDescent="0.25">
      <c r="A324" s="104"/>
      <c r="B324" s="104"/>
      <c r="C324" s="104"/>
      <c r="D324" s="104"/>
      <c r="E324" s="104"/>
      <c r="F324" s="104"/>
      <c r="G324" s="104"/>
      <c r="H324" s="104"/>
    </row>
    <row r="325" spans="1:8" x14ac:dyDescent="0.25">
      <c r="A325" s="104"/>
      <c r="B325" s="104"/>
      <c r="C325" s="104"/>
      <c r="D325" s="104"/>
      <c r="E325" s="104"/>
      <c r="F325" s="104"/>
      <c r="G325" s="104"/>
      <c r="H325" s="104"/>
    </row>
    <row r="326" spans="1:8" x14ac:dyDescent="0.25">
      <c r="A326" s="104"/>
      <c r="B326" s="104"/>
      <c r="C326" s="104"/>
      <c r="D326" s="104"/>
      <c r="E326" s="104"/>
      <c r="F326" s="104"/>
      <c r="G326" s="104"/>
      <c r="H326" s="104"/>
    </row>
    <row r="327" spans="1:8" x14ac:dyDescent="0.25">
      <c r="A327" s="104"/>
      <c r="B327" s="104"/>
      <c r="C327" s="104"/>
      <c r="D327" s="104"/>
      <c r="E327" s="104"/>
      <c r="F327" s="104"/>
      <c r="G327" s="104"/>
      <c r="H327" s="104"/>
    </row>
    <row r="328" spans="1:8" x14ac:dyDescent="0.25">
      <c r="A328" s="104"/>
      <c r="B328" s="104"/>
      <c r="C328" s="104"/>
      <c r="D328" s="104"/>
      <c r="E328" s="104"/>
      <c r="F328" s="104"/>
      <c r="G328" s="104"/>
      <c r="H328" s="104"/>
    </row>
    <row r="329" spans="1:8" x14ac:dyDescent="0.25">
      <c r="A329" s="104"/>
      <c r="B329" s="104"/>
      <c r="C329" s="104"/>
      <c r="D329" s="104"/>
      <c r="E329" s="104"/>
      <c r="F329" s="104"/>
      <c r="G329" s="104"/>
      <c r="H329" s="104"/>
    </row>
    <row r="330" spans="1:8" x14ac:dyDescent="0.25">
      <c r="A330" s="104"/>
      <c r="B330" s="104"/>
      <c r="C330" s="104"/>
      <c r="D330" s="104"/>
      <c r="E330" s="104"/>
      <c r="F330" s="104"/>
      <c r="G330" s="104"/>
      <c r="H330" s="104"/>
    </row>
    <row r="331" spans="1:8" x14ac:dyDescent="0.25">
      <c r="A331" s="104"/>
      <c r="B331" s="104"/>
      <c r="C331" s="104"/>
      <c r="D331" s="104"/>
      <c r="E331" s="104"/>
      <c r="F331" s="104"/>
      <c r="G331" s="104"/>
      <c r="H331" s="104"/>
    </row>
    <row r="332" spans="1:8" x14ac:dyDescent="0.25">
      <c r="A332" s="104"/>
      <c r="B332" s="104"/>
      <c r="C332" s="104"/>
      <c r="D332" s="104"/>
      <c r="E332" s="104"/>
      <c r="F332" s="104"/>
      <c r="G332" s="104"/>
      <c r="H332" s="104"/>
    </row>
    <row r="333" spans="1:8" x14ac:dyDescent="0.25">
      <c r="A333" s="104"/>
      <c r="B333" s="104"/>
      <c r="C333" s="104"/>
      <c r="D333" s="104"/>
      <c r="E333" s="104"/>
      <c r="F333" s="104"/>
      <c r="G333" s="104"/>
      <c r="H333" s="104"/>
    </row>
    <row r="334" spans="1:8" x14ac:dyDescent="0.25">
      <c r="A334" s="104"/>
      <c r="B334" s="104"/>
      <c r="C334" s="104"/>
      <c r="D334" s="104"/>
      <c r="E334" s="104"/>
      <c r="F334" s="104"/>
      <c r="G334" s="104"/>
      <c r="H334" s="104"/>
    </row>
    <row r="335" spans="1:8" x14ac:dyDescent="0.25">
      <c r="A335" s="104"/>
      <c r="B335" s="104"/>
      <c r="C335" s="104"/>
      <c r="D335" s="104"/>
      <c r="E335" s="104"/>
      <c r="F335" s="104"/>
      <c r="G335" s="104"/>
      <c r="H335" s="104"/>
    </row>
    <row r="336" spans="1:8" x14ac:dyDescent="0.25">
      <c r="A336" s="104"/>
      <c r="B336" s="104"/>
      <c r="C336" s="104"/>
      <c r="D336" s="104"/>
      <c r="E336" s="104"/>
      <c r="F336" s="104"/>
      <c r="G336" s="104"/>
      <c r="H336" s="104"/>
    </row>
    <row r="337" spans="1:8" x14ac:dyDescent="0.25">
      <c r="A337" s="104"/>
      <c r="B337" s="104"/>
      <c r="C337" s="104"/>
      <c r="D337" s="104"/>
      <c r="E337" s="104"/>
      <c r="F337" s="104"/>
      <c r="G337" s="104"/>
      <c r="H337" s="104"/>
    </row>
    <row r="338" spans="1:8" x14ac:dyDescent="0.25">
      <c r="A338" s="104"/>
      <c r="B338" s="104"/>
      <c r="C338" s="104"/>
      <c r="D338" s="104"/>
      <c r="E338" s="104"/>
      <c r="F338" s="104"/>
      <c r="G338" s="104"/>
      <c r="H338" s="104"/>
    </row>
    <row r="339" spans="1:8" x14ac:dyDescent="0.25">
      <c r="A339" s="104"/>
      <c r="B339" s="104"/>
      <c r="C339" s="104"/>
      <c r="D339" s="104"/>
      <c r="E339" s="104"/>
      <c r="F339" s="104"/>
      <c r="G339" s="104"/>
      <c r="H339" s="104"/>
    </row>
    <row r="340" spans="1:8" x14ac:dyDescent="0.25">
      <c r="A340" s="104"/>
      <c r="B340" s="104"/>
      <c r="C340" s="104"/>
      <c r="D340" s="104"/>
      <c r="E340" s="104"/>
      <c r="F340" s="104"/>
      <c r="G340" s="104"/>
      <c r="H340" s="104"/>
    </row>
    <row r="341" spans="1:8" x14ac:dyDescent="0.25">
      <c r="A341" s="104"/>
      <c r="B341" s="104"/>
      <c r="C341" s="104"/>
      <c r="D341" s="104"/>
      <c r="E341" s="104"/>
      <c r="F341" s="104"/>
      <c r="G341" s="104"/>
      <c r="H341" s="104"/>
    </row>
  </sheetData>
  <sheetProtection algorithmName="SHA-512" hashValue="WIaS64i3vRj/HHN2aoMozf70BU2nP3Pkbd1ZTb0yZ5KatLMRzj5sgBIQBtNgNmpZZzWhx6RnextMK6TM8F36Zw==" saltValue="JmELbMYYHu5bvVTbCoEqPA==" spinCount="100000" sheet="1" objects="1" scenarios="1" selectLockedCells="1"/>
  <mergeCells count="17">
    <mergeCell ref="I10:K10"/>
    <mergeCell ref="I4:K4"/>
    <mergeCell ref="A15:B15"/>
    <mergeCell ref="I17:J17"/>
    <mergeCell ref="G17:H17"/>
    <mergeCell ref="A4:C4"/>
    <mergeCell ref="E4:G4"/>
    <mergeCell ref="I5:K5"/>
    <mergeCell ref="I6:K6"/>
    <mergeCell ref="I7:K7"/>
    <mergeCell ref="I8:K8"/>
    <mergeCell ref="I9:K9"/>
    <mergeCell ref="G18:H18"/>
    <mergeCell ref="I18:J18"/>
    <mergeCell ref="A13:B13"/>
    <mergeCell ref="C15:D15"/>
    <mergeCell ref="C13:D13"/>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399"/>
  <sheetViews>
    <sheetView topLeftCell="A4" zoomScale="85" zoomScaleNormal="85" workbookViewId="0">
      <selection activeCell="Y29" sqref="Y29"/>
    </sheetView>
  </sheetViews>
  <sheetFormatPr defaultColWidth="9.140625" defaultRowHeight="15" x14ac:dyDescent="0.25"/>
  <cols>
    <col min="1" max="1" width="9.140625" style="67"/>
    <col min="2" max="10" width="9.140625" style="68"/>
    <col min="11" max="11" width="6" style="68" customWidth="1"/>
    <col min="12" max="12" width="9.140625" style="68"/>
    <col min="13" max="13" width="3.85546875" style="68" customWidth="1"/>
    <col min="14" max="14" width="9.140625" style="68"/>
    <col min="15" max="15" width="2" style="68" customWidth="1"/>
    <col min="16" max="17" width="9.140625" style="68"/>
    <col min="18" max="18" width="3.28515625" style="68" customWidth="1"/>
    <col min="19" max="19" width="9.140625" style="68"/>
    <col min="20" max="20" width="14" style="68" customWidth="1"/>
    <col min="21" max="21" width="9.140625" style="68"/>
    <col min="22" max="22" width="11.85546875" style="68" customWidth="1"/>
    <col min="23" max="16384" width="9.140625" style="68"/>
  </cols>
  <sheetData>
    <row r="1" spans="10:18" x14ac:dyDescent="0.25">
      <c r="N1" s="67"/>
      <c r="O1" s="67"/>
      <c r="P1" s="67"/>
      <c r="Q1" s="67"/>
      <c r="R1" s="67"/>
    </row>
    <row r="2" spans="10:18" x14ac:dyDescent="0.25">
      <c r="N2" s="67"/>
      <c r="O2" s="67"/>
      <c r="P2" s="67"/>
      <c r="Q2" s="67"/>
      <c r="R2" s="67"/>
    </row>
    <row r="3" spans="10:18" x14ac:dyDescent="0.25">
      <c r="N3" s="67"/>
      <c r="O3" s="67"/>
      <c r="P3" s="67"/>
      <c r="Q3" s="67"/>
      <c r="R3" s="67"/>
    </row>
    <row r="4" spans="10:18" x14ac:dyDescent="0.25">
      <c r="M4" s="67"/>
      <c r="N4" s="67"/>
      <c r="O4" s="67"/>
      <c r="P4" s="67"/>
      <c r="Q4" s="67"/>
      <c r="R4" s="67"/>
    </row>
    <row r="5" spans="10:18" x14ac:dyDescent="0.25">
      <c r="M5" s="67"/>
      <c r="N5" s="67"/>
      <c r="O5" s="67"/>
      <c r="P5" s="67"/>
      <c r="Q5" s="67"/>
      <c r="R5" s="67"/>
    </row>
    <row r="6" spans="10:18" x14ac:dyDescent="0.25">
      <c r="M6" s="67"/>
      <c r="N6" s="67"/>
      <c r="O6" s="67"/>
      <c r="P6" s="67"/>
      <c r="Q6" s="67"/>
      <c r="R6" s="67"/>
    </row>
    <row r="7" spans="10:18" x14ac:dyDescent="0.25">
      <c r="L7" s="67"/>
      <c r="M7" s="67"/>
      <c r="N7" s="67"/>
      <c r="O7" s="67"/>
      <c r="P7" s="67"/>
      <c r="Q7" s="67"/>
      <c r="R7" s="67"/>
    </row>
    <row r="8" spans="10:18" x14ac:dyDescent="0.25">
      <c r="L8" s="286">
        <f>'Form 1040'!M51</f>
        <v>-32200</v>
      </c>
      <c r="M8" s="287"/>
      <c r="N8" s="67"/>
      <c r="O8" s="67"/>
      <c r="P8" s="67"/>
      <c r="Q8" s="67"/>
      <c r="R8" s="67"/>
    </row>
    <row r="9" spans="10:18" ht="15.75" thickBot="1" x14ac:dyDescent="0.3">
      <c r="L9" s="288"/>
      <c r="M9" s="288"/>
      <c r="N9" s="67"/>
      <c r="O9" s="67"/>
      <c r="P9" s="67"/>
      <c r="Q9" s="67"/>
      <c r="R9" s="67"/>
    </row>
    <row r="10" spans="10:18" ht="15.75" thickBot="1" x14ac:dyDescent="0.3">
      <c r="J10" s="289">
        <f>'Form 1040'!J10</f>
        <v>0</v>
      </c>
      <c r="K10" s="288"/>
      <c r="L10" s="67"/>
      <c r="M10" s="67"/>
      <c r="N10" s="67"/>
      <c r="O10" s="67"/>
      <c r="P10" s="67"/>
      <c r="Q10" s="67"/>
      <c r="R10" s="67"/>
    </row>
    <row r="11" spans="10:18" x14ac:dyDescent="0.25">
      <c r="J11" s="67"/>
      <c r="K11" s="67"/>
      <c r="L11" s="67"/>
      <c r="M11" s="67"/>
      <c r="N11" s="67"/>
      <c r="O11" s="67"/>
      <c r="P11" s="67"/>
      <c r="Q11" s="67"/>
      <c r="R11" s="67"/>
    </row>
    <row r="12" spans="10:18" x14ac:dyDescent="0.25">
      <c r="J12" s="67"/>
      <c r="K12" s="67"/>
      <c r="L12" s="67"/>
      <c r="M12" s="67"/>
      <c r="N12" s="67"/>
      <c r="O12" s="67"/>
      <c r="P12" s="67"/>
      <c r="Q12" s="67"/>
      <c r="R12" s="67"/>
    </row>
    <row r="13" spans="10:18" x14ac:dyDescent="0.25">
      <c r="J13" s="286">
        <f>'Form 1040'!M14</f>
        <v>0</v>
      </c>
      <c r="K13" s="287"/>
      <c r="L13" s="67"/>
      <c r="M13" s="67"/>
      <c r="N13" s="67"/>
      <c r="O13" s="67"/>
      <c r="P13" s="67"/>
      <c r="Q13" s="67"/>
      <c r="R13" s="67"/>
    </row>
    <row r="14" spans="10:18" ht="15.75" thickBot="1" x14ac:dyDescent="0.3">
      <c r="J14" s="288"/>
      <c r="K14" s="288"/>
      <c r="L14" s="67"/>
      <c r="M14" s="67"/>
      <c r="N14" s="67"/>
      <c r="O14" s="67"/>
      <c r="P14" s="67"/>
      <c r="Q14" s="67"/>
      <c r="R14" s="67"/>
    </row>
    <row r="15" spans="10:18" x14ac:dyDescent="0.25">
      <c r="J15" s="293">
        <f>J10+J13</f>
        <v>0</v>
      </c>
      <c r="K15" s="294"/>
      <c r="L15" s="67"/>
      <c r="M15" s="67"/>
      <c r="N15" s="67"/>
      <c r="O15" s="67"/>
      <c r="P15" s="67"/>
      <c r="Q15" s="67"/>
      <c r="R15" s="67"/>
    </row>
    <row r="16" spans="10:18" x14ac:dyDescent="0.25">
      <c r="J16" s="287"/>
      <c r="K16" s="287"/>
      <c r="L16" s="67"/>
      <c r="M16" s="67"/>
      <c r="N16" s="67"/>
      <c r="O16" s="67"/>
      <c r="P16" s="67"/>
      <c r="Q16" s="67"/>
      <c r="R16" s="67"/>
    </row>
    <row r="17" spans="10:22" ht="15.75" thickBot="1" x14ac:dyDescent="0.3">
      <c r="J17" s="288"/>
      <c r="K17" s="288"/>
      <c r="L17" s="67"/>
      <c r="M17" s="67"/>
      <c r="N17" s="67"/>
      <c r="O17" s="67"/>
      <c r="P17" s="67"/>
      <c r="Q17" s="67"/>
      <c r="R17" s="67"/>
      <c r="T17" s="69">
        <f>L22</f>
        <v>0</v>
      </c>
    </row>
    <row r="18" spans="10:22" x14ac:dyDescent="0.25">
      <c r="J18" s="290">
        <v>0</v>
      </c>
      <c r="K18" s="290"/>
      <c r="L18" s="67"/>
      <c r="M18" s="67"/>
      <c r="N18" s="67"/>
      <c r="O18" s="67"/>
      <c r="P18" s="67"/>
      <c r="Q18" s="67"/>
      <c r="R18" s="67"/>
    </row>
    <row r="19" spans="10:22" x14ac:dyDescent="0.25">
      <c r="J19" s="291"/>
      <c r="K19" s="291"/>
      <c r="L19" s="67"/>
      <c r="M19" s="67"/>
      <c r="N19" s="67"/>
      <c r="O19" s="67"/>
      <c r="P19" s="67"/>
      <c r="Q19" s="67"/>
      <c r="R19" s="67"/>
    </row>
    <row r="20" spans="10:22" ht="15.75" thickBot="1" x14ac:dyDescent="0.3">
      <c r="J20" s="292"/>
      <c r="K20" s="292"/>
      <c r="L20" s="67"/>
      <c r="M20" s="67"/>
      <c r="N20" s="67"/>
      <c r="O20" s="67"/>
      <c r="P20" s="67"/>
      <c r="Q20" s="67"/>
      <c r="R20" s="67"/>
    </row>
    <row r="21" spans="10:22" ht="15.75" thickBot="1" x14ac:dyDescent="0.3">
      <c r="L21" s="292">
        <f>IF(T21&gt;0, T21, 0)</f>
        <v>0</v>
      </c>
      <c r="M21" s="292"/>
      <c r="N21" s="70"/>
      <c r="O21" s="70"/>
      <c r="P21" s="70"/>
      <c r="Q21" s="70"/>
      <c r="R21" s="67"/>
      <c r="T21" s="71">
        <f>J15-J18</f>
        <v>0</v>
      </c>
    </row>
    <row r="22" spans="10:22" ht="18" customHeight="1" thickBot="1" x14ac:dyDescent="0.3">
      <c r="L22" s="285">
        <f>IF(T22&gt;0, T22, 0)</f>
        <v>0</v>
      </c>
      <c r="M22" s="285"/>
      <c r="N22" s="70"/>
      <c r="O22" s="70"/>
      <c r="P22" s="70"/>
      <c r="Q22" s="70"/>
      <c r="R22" s="67"/>
      <c r="T22" s="71">
        <f>L8-L21</f>
        <v>-32200</v>
      </c>
    </row>
    <row r="23" spans="10:22" ht="18.75" x14ac:dyDescent="0.3">
      <c r="L23" s="72"/>
      <c r="M23" s="72"/>
      <c r="N23" s="70"/>
      <c r="O23" s="70"/>
      <c r="P23" s="70"/>
      <c r="Q23" s="70"/>
      <c r="R23" s="67"/>
      <c r="T23" s="73" t="str">
        <f>'Form 1040'!C3</f>
        <v>M</v>
      </c>
    </row>
    <row r="24" spans="10:22" x14ac:dyDescent="0.25">
      <c r="L24" s="291">
        <f>T28</f>
        <v>98900</v>
      </c>
      <c r="M24" s="291"/>
      <c r="N24" s="70"/>
      <c r="O24" s="70"/>
      <c r="P24" s="70"/>
      <c r="Q24" s="70"/>
      <c r="R24" s="67"/>
      <c r="T24" s="163">
        <v>98900</v>
      </c>
      <c r="U24" s="68" t="s">
        <v>99</v>
      </c>
    </row>
    <row r="25" spans="10:22" x14ac:dyDescent="0.25">
      <c r="L25" s="291"/>
      <c r="M25" s="291"/>
      <c r="N25" s="70"/>
      <c r="O25" s="70"/>
      <c r="P25" s="70"/>
      <c r="Q25" s="70"/>
      <c r="R25" s="67"/>
      <c r="T25" s="163">
        <v>49450</v>
      </c>
      <c r="U25" s="68" t="s">
        <v>100</v>
      </c>
    </row>
    <row r="26" spans="10:22" ht="15.75" thickBot="1" x14ac:dyDescent="0.3">
      <c r="L26" s="292"/>
      <c r="M26" s="292"/>
      <c r="N26" s="70"/>
      <c r="O26" s="70"/>
      <c r="P26" s="70"/>
      <c r="Q26" s="70"/>
      <c r="R26" s="67"/>
      <c r="T26" s="163">
        <v>66200</v>
      </c>
      <c r="U26" s="68" t="s">
        <v>101</v>
      </c>
    </row>
    <row r="27" spans="10:22" x14ac:dyDescent="0.25">
      <c r="L27" s="290">
        <f>IF(L8&gt;L24,L24,L8)</f>
        <v>-32200</v>
      </c>
      <c r="M27" s="290"/>
      <c r="N27" s="70"/>
      <c r="O27" s="70"/>
      <c r="P27" s="70"/>
      <c r="Q27" s="70"/>
      <c r="R27" s="67"/>
    </row>
    <row r="28" spans="10:22" ht="15.75" thickBot="1" x14ac:dyDescent="0.3">
      <c r="L28" s="292"/>
      <c r="M28" s="292"/>
      <c r="N28" s="70"/>
      <c r="O28" s="70"/>
      <c r="P28" s="70"/>
      <c r="Q28" s="70"/>
      <c r="R28" s="67"/>
      <c r="T28" s="74">
        <f>IF(T23= "M", T24, IF(T23= "S", T25, IF(T23= "H", T26)))</f>
        <v>98900</v>
      </c>
    </row>
    <row r="29" spans="10:22" ht="15.75" thickBot="1" x14ac:dyDescent="0.3">
      <c r="L29" s="285">
        <f>IF(L22&gt;L27,L27,L22)</f>
        <v>-32200</v>
      </c>
      <c r="M29" s="285"/>
      <c r="N29" s="70"/>
      <c r="O29" s="70"/>
      <c r="P29" s="70"/>
      <c r="Q29" s="70"/>
      <c r="R29" s="67"/>
    </row>
    <row r="30" spans="10:22" ht="18" customHeight="1" thickBot="1" x14ac:dyDescent="0.3">
      <c r="L30" s="285">
        <f>L27-L29</f>
        <v>0</v>
      </c>
      <c r="M30" s="285"/>
      <c r="N30" s="70"/>
      <c r="O30" s="70"/>
      <c r="P30" s="70"/>
      <c r="Q30" s="70"/>
      <c r="R30" s="67"/>
    </row>
    <row r="31" spans="10:22" ht="21" customHeight="1" thickBot="1" x14ac:dyDescent="0.3">
      <c r="L31" s="285">
        <f>IF(L8&gt;L21,L21,L8)</f>
        <v>-32200</v>
      </c>
      <c r="M31" s="285"/>
      <c r="N31" s="70"/>
      <c r="O31" s="70"/>
      <c r="P31" s="70"/>
      <c r="Q31" s="70"/>
      <c r="R31" s="67"/>
    </row>
    <row r="32" spans="10:22" ht="18.75" customHeight="1" thickBot="1" x14ac:dyDescent="0.3">
      <c r="L32" s="285">
        <f>L30</f>
        <v>0</v>
      </c>
      <c r="M32" s="285"/>
      <c r="N32" s="70"/>
      <c r="O32" s="70"/>
      <c r="P32" s="70"/>
      <c r="Q32" s="70"/>
      <c r="R32" s="67"/>
      <c r="T32" s="69">
        <f>L33*0.15</f>
        <v>-4830</v>
      </c>
      <c r="V32" s="69">
        <f>L33*0.2</f>
        <v>-6440</v>
      </c>
    </row>
    <row r="33" spans="1:23" ht="23.25" customHeight="1" thickBot="1" x14ac:dyDescent="0.3">
      <c r="L33" s="285">
        <f>L31-L32</f>
        <v>-32200</v>
      </c>
      <c r="M33" s="285"/>
      <c r="N33" s="70"/>
      <c r="O33" s="70"/>
      <c r="P33" s="70"/>
      <c r="Q33" s="70"/>
      <c r="R33" s="67"/>
      <c r="V33" s="164">
        <v>613700</v>
      </c>
      <c r="W33" s="68" t="s">
        <v>102</v>
      </c>
    </row>
    <row r="34" spans="1:23" ht="17.25" customHeight="1" thickBot="1" x14ac:dyDescent="0.3">
      <c r="L34" s="69"/>
      <c r="M34" s="69"/>
      <c r="N34" s="70"/>
      <c r="O34" s="70"/>
      <c r="P34" s="292">
        <f>V38</f>
        <v>-4830</v>
      </c>
      <c r="Q34" s="292"/>
      <c r="R34" s="67"/>
      <c r="V34" s="164">
        <v>545500</v>
      </c>
      <c r="W34" s="68" t="s">
        <v>103</v>
      </c>
    </row>
    <row r="35" spans="1:23" x14ac:dyDescent="0.25">
      <c r="L35" s="69"/>
      <c r="M35" s="69"/>
      <c r="N35" s="70"/>
      <c r="O35" s="70"/>
      <c r="P35" s="290">
        <f>IF(T23="M", T35, IF(T23="S", T36, IF(T23="H", T37)))</f>
        <v>0</v>
      </c>
      <c r="Q35" s="290"/>
      <c r="R35" s="67"/>
      <c r="T35" s="68">
        <f>'Form 1040'!AA70</f>
        <v>0</v>
      </c>
      <c r="V35" s="164">
        <v>579600</v>
      </c>
      <c r="W35" s="68" t="s">
        <v>104</v>
      </c>
    </row>
    <row r="36" spans="1:23" x14ac:dyDescent="0.25">
      <c r="L36" s="69"/>
      <c r="M36" s="69"/>
      <c r="N36" s="69"/>
      <c r="O36" s="69"/>
      <c r="P36" s="291"/>
      <c r="Q36" s="291"/>
      <c r="R36" s="67"/>
      <c r="T36" s="68">
        <f>'Form 1040'!AA72</f>
        <v>0</v>
      </c>
    </row>
    <row r="37" spans="1:23" ht="15.75" thickBot="1" x14ac:dyDescent="0.3">
      <c r="L37" s="69"/>
      <c r="M37" s="69"/>
      <c r="N37" s="69"/>
      <c r="O37" s="69"/>
      <c r="P37" s="292"/>
      <c r="Q37" s="292"/>
      <c r="R37" s="67"/>
      <c r="T37" s="68">
        <f>'Form 1040'!AA74</f>
        <v>0</v>
      </c>
      <c r="V37" s="165">
        <f>IF(T23="M", V33, IF(T23="S", V34, IF(T23="H", V35)))</f>
        <v>613700</v>
      </c>
    </row>
    <row r="38" spans="1:23" ht="21" customHeight="1" thickBot="1" x14ac:dyDescent="0.3">
      <c r="L38" s="69"/>
      <c r="M38" s="69"/>
      <c r="N38" s="69"/>
      <c r="O38" s="69"/>
      <c r="P38" s="285">
        <f>P35+P34</f>
        <v>-4830</v>
      </c>
      <c r="Q38" s="285"/>
      <c r="R38" s="67"/>
      <c r="T38" s="74"/>
      <c r="V38" s="165">
        <f>IF('Form 1040'!M51&gt;'Line--44 Qual Div'!V37,'Line--44 Qual Div'!V32,'Line--44 Qual Div'!T32)</f>
        <v>-4830</v>
      </c>
    </row>
    <row r="39" spans="1:23" x14ac:dyDescent="0.25">
      <c r="L39" s="69"/>
      <c r="M39" s="69"/>
      <c r="N39" s="69"/>
      <c r="O39" s="69"/>
      <c r="P39" s="290">
        <f>IF(T23="M", T39, IF(T23="S", T40, IF(T23="H", T41)))</f>
        <v>-3220</v>
      </c>
      <c r="Q39" s="290"/>
      <c r="R39" s="67"/>
      <c r="T39" s="165">
        <f>'Form 1040'!T70</f>
        <v>-3220</v>
      </c>
    </row>
    <row r="40" spans="1:23" x14ac:dyDescent="0.25">
      <c r="L40" s="69"/>
      <c r="M40" s="69"/>
      <c r="N40" s="69"/>
      <c r="O40" s="69"/>
      <c r="P40" s="291"/>
      <c r="Q40" s="291"/>
      <c r="R40" s="67"/>
      <c r="T40" s="165">
        <f>'Form 1040'!T72</f>
        <v>-3220</v>
      </c>
    </row>
    <row r="41" spans="1:23" ht="15.75" thickBot="1" x14ac:dyDescent="0.3">
      <c r="L41" s="69"/>
      <c r="M41" s="69"/>
      <c r="N41" s="69"/>
      <c r="O41" s="69"/>
      <c r="P41" s="292"/>
      <c r="Q41" s="292"/>
      <c r="R41" s="67"/>
      <c r="T41" s="165">
        <f>'Form 1040'!T74</f>
        <v>-3220</v>
      </c>
    </row>
    <row r="42" spans="1:23" x14ac:dyDescent="0.25">
      <c r="L42" s="69"/>
      <c r="M42" s="69"/>
      <c r="N42" s="69"/>
      <c r="O42" s="69"/>
      <c r="P42" s="295">
        <f>IF(P39&gt;P38,P38,P39)</f>
        <v>-4830</v>
      </c>
      <c r="Q42" s="295"/>
      <c r="R42" s="67"/>
    </row>
    <row r="43" spans="1:23" x14ac:dyDescent="0.25">
      <c r="L43" s="69"/>
      <c r="M43" s="69"/>
      <c r="N43" s="69"/>
      <c r="O43" s="69"/>
      <c r="P43" s="296"/>
      <c r="Q43" s="296"/>
      <c r="R43" s="67"/>
    </row>
    <row r="44" spans="1:23" ht="18" customHeight="1" thickBot="1" x14ac:dyDescent="0.3">
      <c r="L44" s="69"/>
      <c r="M44" s="69"/>
      <c r="N44" s="69"/>
      <c r="O44" s="69"/>
      <c r="P44" s="297"/>
      <c r="Q44" s="297"/>
      <c r="R44" s="67"/>
      <c r="T44" s="69">
        <f>P42</f>
        <v>-4830</v>
      </c>
    </row>
    <row r="45" spans="1:23" x14ac:dyDescent="0.25">
      <c r="B45" s="67"/>
      <c r="C45" s="67"/>
      <c r="D45" s="67"/>
      <c r="E45" s="67"/>
      <c r="F45" s="67"/>
      <c r="G45" s="67"/>
      <c r="H45" s="67"/>
      <c r="I45" s="67"/>
      <c r="J45" s="67"/>
      <c r="K45" s="67"/>
      <c r="L45" s="70"/>
      <c r="M45" s="70"/>
      <c r="N45" s="70"/>
      <c r="O45" s="70"/>
      <c r="P45" s="70"/>
      <c r="Q45" s="70"/>
      <c r="R45" s="67"/>
    </row>
    <row r="46" spans="1:23" x14ac:dyDescent="0.25">
      <c r="A46" s="68"/>
      <c r="L46" s="69"/>
      <c r="M46" s="69"/>
      <c r="N46" s="69"/>
      <c r="O46" s="69"/>
      <c r="P46" s="69"/>
      <c r="Q46" s="69"/>
    </row>
    <row r="47" spans="1:23" x14ac:dyDescent="0.25">
      <c r="A47" s="68"/>
      <c r="L47" s="69"/>
      <c r="M47" s="69"/>
      <c r="N47" s="69"/>
      <c r="O47" s="69"/>
      <c r="P47" s="69"/>
      <c r="Q47" s="69"/>
    </row>
    <row r="48" spans="1:23" x14ac:dyDescent="0.25">
      <c r="A48" s="68"/>
      <c r="L48" s="69"/>
      <c r="M48" s="69"/>
      <c r="N48" s="69"/>
      <c r="O48" s="69"/>
      <c r="P48" s="69"/>
      <c r="Q48" s="69"/>
    </row>
    <row r="49" spans="1:17" x14ac:dyDescent="0.25">
      <c r="A49" s="68"/>
      <c r="L49" s="69"/>
      <c r="M49" s="69"/>
      <c r="N49" s="69"/>
      <c r="O49" s="69"/>
      <c r="P49" s="69"/>
      <c r="Q49" s="69"/>
    </row>
    <row r="50" spans="1:17" x14ac:dyDescent="0.25">
      <c r="A50" s="68"/>
      <c r="L50" s="69"/>
      <c r="M50" s="69"/>
      <c r="N50" s="69"/>
      <c r="O50" s="69"/>
      <c r="P50" s="69"/>
      <c r="Q50" s="69"/>
    </row>
    <row r="51" spans="1:17" x14ac:dyDescent="0.25">
      <c r="A51" s="68"/>
      <c r="L51" s="69"/>
      <c r="M51" s="69"/>
      <c r="N51" s="69"/>
      <c r="O51" s="69"/>
      <c r="P51" s="69"/>
      <c r="Q51" s="69"/>
    </row>
    <row r="52" spans="1:17" x14ac:dyDescent="0.25">
      <c r="A52" s="68"/>
      <c r="L52" s="69"/>
      <c r="M52" s="69"/>
      <c r="N52" s="69"/>
      <c r="O52" s="69"/>
      <c r="P52" s="69"/>
      <c r="Q52" s="69"/>
    </row>
    <row r="53" spans="1:17" x14ac:dyDescent="0.25">
      <c r="A53" s="68"/>
      <c r="L53" s="69"/>
      <c r="M53" s="69"/>
      <c r="N53" s="69"/>
      <c r="O53" s="69"/>
      <c r="P53" s="69"/>
      <c r="Q53" s="69"/>
    </row>
    <row r="54" spans="1:17" x14ac:dyDescent="0.25">
      <c r="A54" s="68"/>
      <c r="L54" s="69"/>
      <c r="M54" s="69"/>
      <c r="N54" s="69"/>
      <c r="O54" s="69"/>
      <c r="P54" s="69"/>
      <c r="Q54" s="69"/>
    </row>
    <row r="55" spans="1:17" x14ac:dyDescent="0.25">
      <c r="A55" s="68"/>
      <c r="L55" s="69"/>
      <c r="M55" s="69"/>
      <c r="N55" s="69"/>
      <c r="O55" s="69"/>
      <c r="P55" s="69"/>
      <c r="Q55" s="69"/>
    </row>
    <row r="56" spans="1:17" x14ac:dyDescent="0.25">
      <c r="A56" s="68"/>
      <c r="L56" s="69"/>
      <c r="M56" s="69"/>
      <c r="N56" s="69"/>
      <c r="O56" s="69"/>
      <c r="P56" s="69"/>
      <c r="Q56" s="69"/>
    </row>
    <row r="57" spans="1:17" x14ac:dyDescent="0.25">
      <c r="A57" s="68"/>
      <c r="L57" s="69"/>
      <c r="M57" s="69"/>
      <c r="N57" s="69"/>
      <c r="O57" s="69"/>
      <c r="P57" s="69"/>
      <c r="Q57" s="69"/>
    </row>
    <row r="58" spans="1:17" x14ac:dyDescent="0.25">
      <c r="A58" s="68"/>
      <c r="L58" s="69"/>
      <c r="M58" s="69"/>
      <c r="N58" s="69"/>
      <c r="O58" s="69"/>
      <c r="P58" s="69"/>
      <c r="Q58" s="69"/>
    </row>
    <row r="59" spans="1:17" x14ac:dyDescent="0.25">
      <c r="A59" s="68"/>
      <c r="L59" s="69"/>
      <c r="M59" s="69"/>
      <c r="N59" s="69"/>
      <c r="O59" s="69"/>
      <c r="P59" s="69"/>
      <c r="Q59" s="69"/>
    </row>
    <row r="60" spans="1:17" x14ac:dyDescent="0.25">
      <c r="A60" s="68"/>
      <c r="L60" s="69"/>
      <c r="M60" s="69"/>
      <c r="N60" s="69"/>
      <c r="O60" s="69"/>
      <c r="P60" s="69"/>
      <c r="Q60" s="69"/>
    </row>
    <row r="61" spans="1:17" x14ac:dyDescent="0.25">
      <c r="A61" s="68"/>
      <c r="L61" s="69"/>
      <c r="M61" s="69"/>
      <c r="N61" s="69"/>
      <c r="O61" s="69"/>
      <c r="P61" s="69"/>
      <c r="Q61" s="69"/>
    </row>
    <row r="62" spans="1:17" x14ac:dyDescent="0.25">
      <c r="A62" s="68"/>
      <c r="L62" s="69"/>
      <c r="M62" s="69"/>
      <c r="N62" s="69"/>
      <c r="O62" s="69"/>
      <c r="P62" s="69"/>
      <c r="Q62" s="69"/>
    </row>
    <row r="63" spans="1:17" x14ac:dyDescent="0.25">
      <c r="A63" s="68"/>
      <c r="L63" s="69"/>
      <c r="M63" s="69"/>
      <c r="N63" s="69"/>
      <c r="O63" s="69"/>
      <c r="P63" s="69"/>
      <c r="Q63" s="69"/>
    </row>
    <row r="64" spans="1:17" x14ac:dyDescent="0.25">
      <c r="A64" s="68"/>
      <c r="L64" s="69"/>
      <c r="M64" s="69"/>
      <c r="N64" s="69"/>
      <c r="O64" s="69"/>
      <c r="P64" s="69"/>
      <c r="Q64" s="69"/>
    </row>
    <row r="65" spans="1:17" x14ac:dyDescent="0.25">
      <c r="A65" s="68"/>
      <c r="L65" s="69"/>
      <c r="M65" s="69"/>
      <c r="N65" s="69"/>
      <c r="O65" s="69"/>
      <c r="P65" s="69"/>
      <c r="Q65" s="69"/>
    </row>
    <row r="66" spans="1:17" x14ac:dyDescent="0.25">
      <c r="A66" s="68"/>
    </row>
    <row r="67" spans="1:17" x14ac:dyDescent="0.25">
      <c r="A67" s="68"/>
    </row>
    <row r="68" spans="1:17" x14ac:dyDescent="0.25">
      <c r="A68" s="68"/>
    </row>
    <row r="69" spans="1:17" x14ac:dyDescent="0.25">
      <c r="A69" s="68"/>
    </row>
    <row r="70" spans="1:17" x14ac:dyDescent="0.25">
      <c r="A70" s="68"/>
    </row>
    <row r="71" spans="1:17" x14ac:dyDescent="0.25">
      <c r="A71" s="68"/>
    </row>
    <row r="72" spans="1:17" x14ac:dyDescent="0.25">
      <c r="A72" s="68"/>
    </row>
    <row r="73" spans="1:17" x14ac:dyDescent="0.25">
      <c r="A73" s="68"/>
    </row>
    <row r="74" spans="1:17" x14ac:dyDescent="0.25">
      <c r="A74" s="68"/>
    </row>
    <row r="75" spans="1:17" x14ac:dyDescent="0.25">
      <c r="A75" s="68"/>
    </row>
    <row r="76" spans="1:17" x14ac:dyDescent="0.25">
      <c r="A76" s="68"/>
    </row>
    <row r="77" spans="1:17" x14ac:dyDescent="0.25">
      <c r="A77" s="68"/>
    </row>
    <row r="78" spans="1:17" x14ac:dyDescent="0.25">
      <c r="A78" s="68"/>
    </row>
    <row r="79" spans="1:17" x14ac:dyDescent="0.25">
      <c r="A79" s="68"/>
    </row>
    <row r="80" spans="1:17" x14ac:dyDescent="0.25">
      <c r="A80" s="68"/>
    </row>
    <row r="81" spans="1:1" x14ac:dyDescent="0.25">
      <c r="A81" s="68"/>
    </row>
    <row r="82" spans="1:1" x14ac:dyDescent="0.25">
      <c r="A82" s="68"/>
    </row>
    <row r="83" spans="1:1" x14ac:dyDescent="0.25">
      <c r="A83" s="68"/>
    </row>
    <row r="84" spans="1:1" x14ac:dyDescent="0.25">
      <c r="A84" s="68"/>
    </row>
    <row r="85" spans="1:1" x14ac:dyDescent="0.25">
      <c r="A85" s="68"/>
    </row>
    <row r="86" spans="1:1" x14ac:dyDescent="0.25">
      <c r="A86" s="68"/>
    </row>
    <row r="87" spans="1:1" x14ac:dyDescent="0.25">
      <c r="A87" s="68"/>
    </row>
    <row r="88" spans="1:1" x14ac:dyDescent="0.25">
      <c r="A88" s="68"/>
    </row>
    <row r="89" spans="1:1" x14ac:dyDescent="0.25">
      <c r="A89" s="68"/>
    </row>
    <row r="90" spans="1:1" x14ac:dyDescent="0.25">
      <c r="A90" s="68"/>
    </row>
    <row r="91" spans="1:1" x14ac:dyDescent="0.25">
      <c r="A91" s="68"/>
    </row>
    <row r="92" spans="1:1" x14ac:dyDescent="0.25">
      <c r="A92" s="68"/>
    </row>
    <row r="93" spans="1:1" x14ac:dyDescent="0.25">
      <c r="A93" s="68"/>
    </row>
    <row r="94" spans="1:1" x14ac:dyDescent="0.25">
      <c r="A94" s="68"/>
    </row>
    <row r="95" spans="1:1" x14ac:dyDescent="0.25">
      <c r="A95" s="68"/>
    </row>
    <row r="96" spans="1:1" x14ac:dyDescent="0.25">
      <c r="A96" s="68"/>
    </row>
    <row r="97" spans="1:1" x14ac:dyDescent="0.25">
      <c r="A97" s="68"/>
    </row>
    <row r="98" spans="1:1" x14ac:dyDescent="0.25">
      <c r="A98" s="68"/>
    </row>
    <row r="99" spans="1:1" x14ac:dyDescent="0.25">
      <c r="A99" s="68"/>
    </row>
    <row r="100" spans="1:1" x14ac:dyDescent="0.25">
      <c r="A100" s="68"/>
    </row>
    <row r="101" spans="1:1" x14ac:dyDescent="0.25">
      <c r="A101" s="68"/>
    </row>
    <row r="102" spans="1:1" x14ac:dyDescent="0.25">
      <c r="A102" s="68"/>
    </row>
    <row r="103" spans="1:1" x14ac:dyDescent="0.25">
      <c r="A103" s="68"/>
    </row>
    <row r="104" spans="1:1" x14ac:dyDescent="0.25">
      <c r="A104" s="68"/>
    </row>
    <row r="105" spans="1:1" x14ac:dyDescent="0.25">
      <c r="A105" s="68"/>
    </row>
    <row r="106" spans="1:1" x14ac:dyDescent="0.25">
      <c r="A106" s="68"/>
    </row>
    <row r="107" spans="1:1" x14ac:dyDescent="0.25">
      <c r="A107" s="68"/>
    </row>
    <row r="108" spans="1:1" x14ac:dyDescent="0.25">
      <c r="A108" s="68"/>
    </row>
    <row r="109" spans="1:1" x14ac:dyDescent="0.25">
      <c r="A109" s="68"/>
    </row>
    <row r="110" spans="1:1" x14ac:dyDescent="0.25">
      <c r="A110" s="68"/>
    </row>
    <row r="111" spans="1:1" x14ac:dyDescent="0.25">
      <c r="A111" s="68"/>
    </row>
    <row r="112" spans="1:1" x14ac:dyDescent="0.25">
      <c r="A112" s="68"/>
    </row>
    <row r="113" spans="1:1" x14ac:dyDescent="0.25">
      <c r="A113" s="68"/>
    </row>
    <row r="114" spans="1:1" x14ac:dyDescent="0.25">
      <c r="A114" s="68"/>
    </row>
    <row r="115" spans="1:1" x14ac:dyDescent="0.25">
      <c r="A115" s="68"/>
    </row>
    <row r="116" spans="1:1" x14ac:dyDescent="0.25">
      <c r="A116" s="68"/>
    </row>
    <row r="117" spans="1:1" x14ac:dyDescent="0.25">
      <c r="A117" s="68"/>
    </row>
    <row r="118" spans="1:1" x14ac:dyDescent="0.25">
      <c r="A118" s="68"/>
    </row>
    <row r="119" spans="1:1" x14ac:dyDescent="0.25">
      <c r="A119" s="68"/>
    </row>
    <row r="120" spans="1:1" x14ac:dyDescent="0.25">
      <c r="A120" s="68"/>
    </row>
    <row r="121" spans="1:1" x14ac:dyDescent="0.25">
      <c r="A121" s="68"/>
    </row>
    <row r="122" spans="1:1" x14ac:dyDescent="0.25">
      <c r="A122" s="68"/>
    </row>
    <row r="123" spans="1:1" x14ac:dyDescent="0.25">
      <c r="A123" s="68"/>
    </row>
    <row r="124" spans="1:1" x14ac:dyDescent="0.25">
      <c r="A124" s="68"/>
    </row>
    <row r="125" spans="1:1" x14ac:dyDescent="0.25">
      <c r="A125" s="68"/>
    </row>
    <row r="126" spans="1:1" x14ac:dyDescent="0.25">
      <c r="A126" s="68"/>
    </row>
    <row r="127" spans="1:1" x14ac:dyDescent="0.25">
      <c r="A127" s="68"/>
    </row>
    <row r="128" spans="1:1" x14ac:dyDescent="0.25">
      <c r="A128" s="68"/>
    </row>
    <row r="129" spans="1:1" x14ac:dyDescent="0.25">
      <c r="A129" s="68"/>
    </row>
    <row r="130" spans="1:1" x14ac:dyDescent="0.25">
      <c r="A130" s="68"/>
    </row>
    <row r="131" spans="1:1" x14ac:dyDescent="0.25">
      <c r="A131" s="68"/>
    </row>
    <row r="132" spans="1:1" x14ac:dyDescent="0.25">
      <c r="A132" s="68"/>
    </row>
    <row r="133" spans="1:1" x14ac:dyDescent="0.25">
      <c r="A133" s="68"/>
    </row>
    <row r="134" spans="1:1" x14ac:dyDescent="0.25">
      <c r="A134" s="68"/>
    </row>
    <row r="135" spans="1:1" x14ac:dyDescent="0.25">
      <c r="A135" s="68"/>
    </row>
    <row r="136" spans="1:1" x14ac:dyDescent="0.25">
      <c r="A136" s="68"/>
    </row>
    <row r="137" spans="1:1" x14ac:dyDescent="0.25">
      <c r="A137" s="68"/>
    </row>
    <row r="138" spans="1:1" x14ac:dyDescent="0.25">
      <c r="A138" s="68"/>
    </row>
    <row r="139" spans="1:1" x14ac:dyDescent="0.25">
      <c r="A139" s="68"/>
    </row>
    <row r="140" spans="1:1" x14ac:dyDescent="0.25">
      <c r="A140" s="68"/>
    </row>
    <row r="141" spans="1:1" x14ac:dyDescent="0.25">
      <c r="A141" s="68"/>
    </row>
    <row r="142" spans="1:1" x14ac:dyDescent="0.25">
      <c r="A142" s="68"/>
    </row>
    <row r="143" spans="1:1" x14ac:dyDescent="0.25">
      <c r="A143" s="68"/>
    </row>
    <row r="144" spans="1:1" x14ac:dyDescent="0.25">
      <c r="A144" s="68"/>
    </row>
    <row r="145" spans="1:1" x14ac:dyDescent="0.25">
      <c r="A145" s="68"/>
    </row>
    <row r="146" spans="1:1" x14ac:dyDescent="0.25">
      <c r="A146" s="68"/>
    </row>
    <row r="147" spans="1:1" x14ac:dyDescent="0.25">
      <c r="A147" s="68"/>
    </row>
    <row r="148" spans="1:1" x14ac:dyDescent="0.25">
      <c r="A148" s="68"/>
    </row>
    <row r="149" spans="1:1" x14ac:dyDescent="0.25">
      <c r="A149" s="68"/>
    </row>
    <row r="150" spans="1:1" x14ac:dyDescent="0.25">
      <c r="A150" s="68"/>
    </row>
    <row r="151" spans="1:1" x14ac:dyDescent="0.25">
      <c r="A151" s="68"/>
    </row>
    <row r="152" spans="1:1" x14ac:dyDescent="0.25">
      <c r="A152" s="68"/>
    </row>
    <row r="153" spans="1:1" x14ac:dyDescent="0.25">
      <c r="A153" s="68"/>
    </row>
    <row r="154" spans="1:1" x14ac:dyDescent="0.25">
      <c r="A154" s="68"/>
    </row>
    <row r="155" spans="1:1" x14ac:dyDescent="0.25">
      <c r="A155" s="68"/>
    </row>
    <row r="156" spans="1:1" x14ac:dyDescent="0.25">
      <c r="A156" s="68"/>
    </row>
    <row r="157" spans="1:1" x14ac:dyDescent="0.25">
      <c r="A157" s="68"/>
    </row>
    <row r="158" spans="1:1" x14ac:dyDescent="0.25">
      <c r="A158" s="68"/>
    </row>
    <row r="159" spans="1:1" x14ac:dyDescent="0.25">
      <c r="A159" s="68"/>
    </row>
    <row r="160" spans="1:1" x14ac:dyDescent="0.25">
      <c r="A160" s="68"/>
    </row>
    <row r="161" spans="1:1" x14ac:dyDescent="0.25">
      <c r="A161" s="68"/>
    </row>
    <row r="162" spans="1:1" x14ac:dyDescent="0.25">
      <c r="A162" s="68"/>
    </row>
    <row r="163" spans="1:1" x14ac:dyDescent="0.25">
      <c r="A163" s="68"/>
    </row>
    <row r="164" spans="1:1" x14ac:dyDescent="0.25">
      <c r="A164" s="68"/>
    </row>
    <row r="165" spans="1:1" x14ac:dyDescent="0.25">
      <c r="A165" s="68"/>
    </row>
    <row r="166" spans="1:1" x14ac:dyDescent="0.25">
      <c r="A166" s="68"/>
    </row>
    <row r="167" spans="1:1" x14ac:dyDescent="0.25">
      <c r="A167" s="68"/>
    </row>
    <row r="168" spans="1:1" x14ac:dyDescent="0.25">
      <c r="A168" s="68"/>
    </row>
    <row r="169" spans="1:1" x14ac:dyDescent="0.25">
      <c r="A169" s="68"/>
    </row>
    <row r="170" spans="1:1" x14ac:dyDescent="0.25">
      <c r="A170" s="68"/>
    </row>
    <row r="171" spans="1:1" x14ac:dyDescent="0.25">
      <c r="A171" s="68"/>
    </row>
    <row r="172" spans="1:1" x14ac:dyDescent="0.25">
      <c r="A172" s="68"/>
    </row>
    <row r="173" spans="1:1" x14ac:dyDescent="0.25">
      <c r="A173" s="68"/>
    </row>
    <row r="174" spans="1:1" x14ac:dyDescent="0.25">
      <c r="A174" s="68"/>
    </row>
    <row r="175" spans="1:1" x14ac:dyDescent="0.25">
      <c r="A175" s="68"/>
    </row>
    <row r="176" spans="1:1" x14ac:dyDescent="0.25">
      <c r="A176" s="68"/>
    </row>
    <row r="177" spans="1:1" x14ac:dyDescent="0.25">
      <c r="A177" s="68"/>
    </row>
    <row r="178" spans="1:1" x14ac:dyDescent="0.25">
      <c r="A178" s="68"/>
    </row>
    <row r="179" spans="1:1" x14ac:dyDescent="0.25">
      <c r="A179" s="68"/>
    </row>
    <row r="180" spans="1:1" x14ac:dyDescent="0.25">
      <c r="A180" s="68"/>
    </row>
    <row r="181" spans="1:1" x14ac:dyDescent="0.25">
      <c r="A181" s="68"/>
    </row>
    <row r="182" spans="1:1" x14ac:dyDescent="0.25">
      <c r="A182" s="68"/>
    </row>
    <row r="183" spans="1:1" x14ac:dyDescent="0.25">
      <c r="A183" s="68"/>
    </row>
    <row r="184" spans="1:1" x14ac:dyDescent="0.25">
      <c r="A184" s="68"/>
    </row>
    <row r="185" spans="1:1" x14ac:dyDescent="0.25">
      <c r="A185" s="68"/>
    </row>
    <row r="186" spans="1:1" x14ac:dyDescent="0.25">
      <c r="A186" s="68"/>
    </row>
    <row r="187" spans="1:1" x14ac:dyDescent="0.25">
      <c r="A187" s="68"/>
    </row>
    <row r="188" spans="1:1" x14ac:dyDescent="0.25">
      <c r="A188" s="68"/>
    </row>
    <row r="189" spans="1:1" x14ac:dyDescent="0.25">
      <c r="A189" s="68"/>
    </row>
    <row r="190" spans="1:1" x14ac:dyDescent="0.25">
      <c r="A190" s="68"/>
    </row>
    <row r="191" spans="1:1" x14ac:dyDescent="0.25">
      <c r="A191" s="68"/>
    </row>
    <row r="192" spans="1:1" x14ac:dyDescent="0.25">
      <c r="A192" s="68"/>
    </row>
    <row r="193" spans="1:1" x14ac:dyDescent="0.25">
      <c r="A193" s="68"/>
    </row>
    <row r="194" spans="1:1" x14ac:dyDescent="0.25">
      <c r="A194" s="68"/>
    </row>
    <row r="195" spans="1:1" x14ac:dyDescent="0.25">
      <c r="A195" s="68"/>
    </row>
    <row r="196" spans="1:1" x14ac:dyDescent="0.25">
      <c r="A196" s="68"/>
    </row>
    <row r="197" spans="1:1" x14ac:dyDescent="0.25">
      <c r="A197" s="68"/>
    </row>
    <row r="198" spans="1:1" x14ac:dyDescent="0.25">
      <c r="A198" s="68"/>
    </row>
    <row r="199" spans="1:1" x14ac:dyDescent="0.25">
      <c r="A199" s="68"/>
    </row>
    <row r="200" spans="1:1" x14ac:dyDescent="0.25">
      <c r="A200" s="68"/>
    </row>
    <row r="201" spans="1:1" x14ac:dyDescent="0.25">
      <c r="A201" s="68"/>
    </row>
    <row r="202" spans="1:1" x14ac:dyDescent="0.25">
      <c r="A202" s="68"/>
    </row>
    <row r="203" spans="1:1" x14ac:dyDescent="0.25">
      <c r="A203" s="68"/>
    </row>
    <row r="204" spans="1:1" x14ac:dyDescent="0.25">
      <c r="A204" s="68"/>
    </row>
    <row r="205" spans="1:1" x14ac:dyDescent="0.25">
      <c r="A205" s="68"/>
    </row>
    <row r="206" spans="1:1" x14ac:dyDescent="0.25">
      <c r="A206" s="68"/>
    </row>
    <row r="207" spans="1:1" x14ac:dyDescent="0.25">
      <c r="A207" s="68"/>
    </row>
    <row r="208" spans="1:1" x14ac:dyDescent="0.25">
      <c r="A208" s="68"/>
    </row>
    <row r="209" spans="1:1" x14ac:dyDescent="0.25">
      <c r="A209" s="68"/>
    </row>
    <row r="210" spans="1:1" x14ac:dyDescent="0.25">
      <c r="A210" s="68"/>
    </row>
    <row r="211" spans="1:1" x14ac:dyDescent="0.25">
      <c r="A211" s="68"/>
    </row>
    <row r="212" spans="1:1" x14ac:dyDescent="0.25">
      <c r="A212" s="68"/>
    </row>
    <row r="213" spans="1:1" x14ac:dyDescent="0.25">
      <c r="A213" s="68"/>
    </row>
    <row r="214" spans="1:1" x14ac:dyDescent="0.25">
      <c r="A214" s="68"/>
    </row>
    <row r="215" spans="1:1" x14ac:dyDescent="0.25">
      <c r="A215" s="68"/>
    </row>
    <row r="216" spans="1:1" x14ac:dyDescent="0.25">
      <c r="A216" s="68"/>
    </row>
    <row r="217" spans="1:1" x14ac:dyDescent="0.25">
      <c r="A217" s="68"/>
    </row>
    <row r="218" spans="1:1" x14ac:dyDescent="0.25">
      <c r="A218" s="68"/>
    </row>
    <row r="219" spans="1:1" x14ac:dyDescent="0.25">
      <c r="A219" s="68"/>
    </row>
    <row r="220" spans="1:1" x14ac:dyDescent="0.25">
      <c r="A220" s="68"/>
    </row>
    <row r="221" spans="1:1" x14ac:dyDescent="0.25">
      <c r="A221" s="68"/>
    </row>
    <row r="222" spans="1:1" x14ac:dyDescent="0.25">
      <c r="A222" s="68"/>
    </row>
    <row r="223" spans="1:1" x14ac:dyDescent="0.25">
      <c r="A223" s="68"/>
    </row>
    <row r="224" spans="1:1" x14ac:dyDescent="0.25">
      <c r="A224" s="68"/>
    </row>
    <row r="225" spans="1:1" x14ac:dyDescent="0.25">
      <c r="A225" s="68"/>
    </row>
    <row r="226" spans="1:1" x14ac:dyDescent="0.25">
      <c r="A226" s="68"/>
    </row>
    <row r="227" spans="1:1" x14ac:dyDescent="0.25">
      <c r="A227" s="68"/>
    </row>
    <row r="228" spans="1:1" x14ac:dyDescent="0.25">
      <c r="A228" s="68"/>
    </row>
    <row r="229" spans="1:1" x14ac:dyDescent="0.25">
      <c r="A229" s="68"/>
    </row>
    <row r="230" spans="1:1" x14ac:dyDescent="0.25">
      <c r="A230" s="68"/>
    </row>
    <row r="231" spans="1:1" x14ac:dyDescent="0.25">
      <c r="A231" s="68"/>
    </row>
    <row r="232" spans="1:1" x14ac:dyDescent="0.25">
      <c r="A232" s="68"/>
    </row>
    <row r="233" spans="1:1" x14ac:dyDescent="0.25">
      <c r="A233" s="68"/>
    </row>
    <row r="234" spans="1:1" x14ac:dyDescent="0.25">
      <c r="A234" s="68"/>
    </row>
    <row r="235" spans="1:1" x14ac:dyDescent="0.25">
      <c r="A235" s="68"/>
    </row>
    <row r="236" spans="1:1" x14ac:dyDescent="0.25">
      <c r="A236" s="68"/>
    </row>
    <row r="237" spans="1:1" x14ac:dyDescent="0.25">
      <c r="A237" s="68"/>
    </row>
    <row r="238" spans="1:1" x14ac:dyDescent="0.25">
      <c r="A238" s="68"/>
    </row>
    <row r="239" spans="1:1" x14ac:dyDescent="0.25">
      <c r="A239" s="68"/>
    </row>
    <row r="240" spans="1:1" x14ac:dyDescent="0.25">
      <c r="A240" s="68"/>
    </row>
    <row r="241" spans="1:1" x14ac:dyDescent="0.25">
      <c r="A241" s="68"/>
    </row>
    <row r="242" spans="1:1" x14ac:dyDescent="0.25">
      <c r="A242" s="68"/>
    </row>
    <row r="243" spans="1:1" x14ac:dyDescent="0.25">
      <c r="A243" s="68"/>
    </row>
    <row r="244" spans="1:1" x14ac:dyDescent="0.25">
      <c r="A244" s="68"/>
    </row>
    <row r="245" spans="1:1" x14ac:dyDescent="0.25">
      <c r="A245" s="68"/>
    </row>
    <row r="246" spans="1:1" x14ac:dyDescent="0.25">
      <c r="A246" s="68"/>
    </row>
    <row r="247" spans="1:1" x14ac:dyDescent="0.25">
      <c r="A247" s="68"/>
    </row>
    <row r="248" spans="1:1" x14ac:dyDescent="0.25">
      <c r="A248" s="68"/>
    </row>
    <row r="249" spans="1:1" x14ac:dyDescent="0.25">
      <c r="A249" s="68"/>
    </row>
    <row r="250" spans="1:1" x14ac:dyDescent="0.25">
      <c r="A250" s="68"/>
    </row>
    <row r="251" spans="1:1" x14ac:dyDescent="0.25">
      <c r="A251" s="68"/>
    </row>
    <row r="252" spans="1:1" x14ac:dyDescent="0.25">
      <c r="A252" s="68"/>
    </row>
    <row r="253" spans="1:1" x14ac:dyDescent="0.25">
      <c r="A253" s="68"/>
    </row>
    <row r="254" spans="1:1" x14ac:dyDescent="0.25">
      <c r="A254" s="68"/>
    </row>
    <row r="255" spans="1:1" x14ac:dyDescent="0.25">
      <c r="A255" s="68"/>
    </row>
    <row r="256" spans="1:1" x14ac:dyDescent="0.25">
      <c r="A256" s="68"/>
    </row>
    <row r="257" spans="1:1" x14ac:dyDescent="0.25">
      <c r="A257" s="68"/>
    </row>
    <row r="258" spans="1:1" x14ac:dyDescent="0.25">
      <c r="A258" s="68"/>
    </row>
    <row r="259" spans="1:1" x14ac:dyDescent="0.25">
      <c r="A259" s="68"/>
    </row>
    <row r="260" spans="1:1" x14ac:dyDescent="0.25">
      <c r="A260" s="68"/>
    </row>
    <row r="261" spans="1:1" x14ac:dyDescent="0.25">
      <c r="A261" s="68"/>
    </row>
    <row r="262" spans="1:1" x14ac:dyDescent="0.25">
      <c r="A262" s="68"/>
    </row>
    <row r="263" spans="1:1" x14ac:dyDescent="0.25">
      <c r="A263" s="68"/>
    </row>
    <row r="264" spans="1:1" x14ac:dyDescent="0.25">
      <c r="A264" s="68"/>
    </row>
    <row r="265" spans="1:1" x14ac:dyDescent="0.25">
      <c r="A265" s="68"/>
    </row>
    <row r="266" spans="1:1" x14ac:dyDescent="0.25">
      <c r="A266" s="68"/>
    </row>
    <row r="267" spans="1:1" x14ac:dyDescent="0.25">
      <c r="A267" s="68"/>
    </row>
    <row r="268" spans="1:1" x14ac:dyDescent="0.25">
      <c r="A268" s="68"/>
    </row>
    <row r="269" spans="1:1" x14ac:dyDescent="0.25">
      <c r="A269" s="68"/>
    </row>
    <row r="270" spans="1:1" x14ac:dyDescent="0.25">
      <c r="A270" s="68"/>
    </row>
    <row r="271" spans="1:1" x14ac:dyDescent="0.25">
      <c r="A271" s="68"/>
    </row>
    <row r="272" spans="1:1" x14ac:dyDescent="0.25">
      <c r="A272" s="68"/>
    </row>
    <row r="273" spans="1:1" x14ac:dyDescent="0.25">
      <c r="A273" s="68"/>
    </row>
    <row r="274" spans="1:1" x14ac:dyDescent="0.25">
      <c r="A274" s="68"/>
    </row>
    <row r="275" spans="1:1" x14ac:dyDescent="0.25">
      <c r="A275" s="68"/>
    </row>
    <row r="276" spans="1:1" x14ac:dyDescent="0.25">
      <c r="A276" s="68"/>
    </row>
    <row r="277" spans="1:1" x14ac:dyDescent="0.25">
      <c r="A277" s="68"/>
    </row>
    <row r="278" spans="1:1" x14ac:dyDescent="0.25">
      <c r="A278" s="68"/>
    </row>
    <row r="279" spans="1:1" x14ac:dyDescent="0.25">
      <c r="A279" s="68"/>
    </row>
    <row r="280" spans="1:1" x14ac:dyDescent="0.25">
      <c r="A280" s="68"/>
    </row>
    <row r="281" spans="1:1" x14ac:dyDescent="0.25">
      <c r="A281" s="68"/>
    </row>
    <row r="282" spans="1:1" x14ac:dyDescent="0.25">
      <c r="A282" s="68"/>
    </row>
    <row r="283" spans="1:1" x14ac:dyDescent="0.25">
      <c r="A283" s="68"/>
    </row>
    <row r="284" spans="1:1" x14ac:dyDescent="0.25">
      <c r="A284" s="68"/>
    </row>
    <row r="285" spans="1:1" x14ac:dyDescent="0.25">
      <c r="A285" s="68"/>
    </row>
    <row r="286" spans="1:1" x14ac:dyDescent="0.25">
      <c r="A286" s="68"/>
    </row>
    <row r="287" spans="1:1" x14ac:dyDescent="0.25">
      <c r="A287" s="68"/>
    </row>
    <row r="288" spans="1:1" x14ac:dyDescent="0.25">
      <c r="A288" s="68"/>
    </row>
    <row r="289" spans="1:1" x14ac:dyDescent="0.25">
      <c r="A289" s="68"/>
    </row>
    <row r="290" spans="1:1" x14ac:dyDescent="0.25">
      <c r="A290" s="68"/>
    </row>
    <row r="291" spans="1:1" x14ac:dyDescent="0.25">
      <c r="A291" s="68"/>
    </row>
    <row r="292" spans="1:1" x14ac:dyDescent="0.25">
      <c r="A292" s="68"/>
    </row>
    <row r="293" spans="1:1" x14ac:dyDescent="0.25">
      <c r="A293" s="68"/>
    </row>
    <row r="294" spans="1:1" x14ac:dyDescent="0.25">
      <c r="A294" s="68"/>
    </row>
    <row r="295" spans="1:1" x14ac:dyDescent="0.25">
      <c r="A295" s="68"/>
    </row>
    <row r="296" spans="1:1" x14ac:dyDescent="0.25">
      <c r="A296" s="68"/>
    </row>
    <row r="297" spans="1:1" x14ac:dyDescent="0.25">
      <c r="A297" s="68"/>
    </row>
    <row r="298" spans="1:1" x14ac:dyDescent="0.25">
      <c r="A298" s="68"/>
    </row>
    <row r="299" spans="1:1" x14ac:dyDescent="0.25">
      <c r="A299" s="68"/>
    </row>
    <row r="300" spans="1:1" x14ac:dyDescent="0.25">
      <c r="A300" s="68"/>
    </row>
    <row r="301" spans="1:1" x14ac:dyDescent="0.25">
      <c r="A301" s="68"/>
    </row>
    <row r="302" spans="1:1" x14ac:dyDescent="0.25">
      <c r="A302" s="68"/>
    </row>
    <row r="303" spans="1:1" x14ac:dyDescent="0.25">
      <c r="A303" s="68"/>
    </row>
    <row r="304" spans="1:1" x14ac:dyDescent="0.25">
      <c r="A304" s="68"/>
    </row>
    <row r="305" spans="1:1" x14ac:dyDescent="0.25">
      <c r="A305" s="68"/>
    </row>
    <row r="306" spans="1:1" x14ac:dyDescent="0.25">
      <c r="A306" s="68"/>
    </row>
    <row r="307" spans="1:1" x14ac:dyDescent="0.25">
      <c r="A307" s="68"/>
    </row>
    <row r="308" spans="1:1" x14ac:dyDescent="0.25">
      <c r="A308" s="68"/>
    </row>
    <row r="309" spans="1:1" x14ac:dyDescent="0.25">
      <c r="A309" s="68"/>
    </row>
    <row r="310" spans="1:1" x14ac:dyDescent="0.25">
      <c r="A310" s="68"/>
    </row>
    <row r="311" spans="1:1" x14ac:dyDescent="0.25">
      <c r="A311" s="68"/>
    </row>
    <row r="312" spans="1:1" x14ac:dyDescent="0.25">
      <c r="A312" s="68"/>
    </row>
    <row r="313" spans="1:1" x14ac:dyDescent="0.25">
      <c r="A313" s="68"/>
    </row>
    <row r="314" spans="1:1" x14ac:dyDescent="0.25">
      <c r="A314" s="68"/>
    </row>
    <row r="315" spans="1:1" x14ac:dyDescent="0.25">
      <c r="A315" s="68"/>
    </row>
    <row r="316" spans="1:1" x14ac:dyDescent="0.25">
      <c r="A316" s="68"/>
    </row>
    <row r="317" spans="1:1" x14ac:dyDescent="0.25">
      <c r="A317" s="68"/>
    </row>
    <row r="318" spans="1:1" x14ac:dyDescent="0.25">
      <c r="A318" s="68"/>
    </row>
    <row r="319" spans="1:1" x14ac:dyDescent="0.25">
      <c r="A319" s="68"/>
    </row>
    <row r="320" spans="1:1" x14ac:dyDescent="0.25">
      <c r="A320" s="68"/>
    </row>
    <row r="321" spans="1:1" x14ac:dyDescent="0.25">
      <c r="A321" s="68"/>
    </row>
    <row r="322" spans="1:1" x14ac:dyDescent="0.25">
      <c r="A322" s="68"/>
    </row>
    <row r="323" spans="1:1" x14ac:dyDescent="0.25">
      <c r="A323" s="68"/>
    </row>
    <row r="324" spans="1:1" x14ac:dyDescent="0.25">
      <c r="A324" s="68"/>
    </row>
    <row r="325" spans="1:1" x14ac:dyDescent="0.25">
      <c r="A325" s="68"/>
    </row>
    <row r="326" spans="1:1" x14ac:dyDescent="0.25">
      <c r="A326" s="68"/>
    </row>
    <row r="327" spans="1:1" x14ac:dyDescent="0.25">
      <c r="A327" s="68"/>
    </row>
    <row r="328" spans="1:1" x14ac:dyDescent="0.25">
      <c r="A328" s="68"/>
    </row>
    <row r="329" spans="1:1" x14ac:dyDescent="0.25">
      <c r="A329" s="68"/>
    </row>
    <row r="330" spans="1:1" x14ac:dyDescent="0.25">
      <c r="A330" s="68"/>
    </row>
    <row r="331" spans="1:1" x14ac:dyDescent="0.25">
      <c r="A331" s="68"/>
    </row>
    <row r="332" spans="1:1" x14ac:dyDescent="0.25">
      <c r="A332" s="68"/>
    </row>
    <row r="333" spans="1:1" x14ac:dyDescent="0.25">
      <c r="A333" s="68"/>
    </row>
    <row r="334" spans="1:1" x14ac:dyDescent="0.25">
      <c r="A334" s="68"/>
    </row>
    <row r="335" spans="1:1" x14ac:dyDescent="0.25">
      <c r="A335" s="68"/>
    </row>
    <row r="336" spans="1:1" x14ac:dyDescent="0.25">
      <c r="A336" s="68"/>
    </row>
    <row r="337" spans="1:1" x14ac:dyDescent="0.25">
      <c r="A337" s="68"/>
    </row>
    <row r="338" spans="1:1" x14ac:dyDescent="0.25">
      <c r="A338" s="68"/>
    </row>
    <row r="339" spans="1:1" x14ac:dyDescent="0.25">
      <c r="A339" s="68"/>
    </row>
    <row r="340" spans="1:1" x14ac:dyDescent="0.25">
      <c r="A340" s="68"/>
    </row>
    <row r="341" spans="1:1" x14ac:dyDescent="0.25">
      <c r="A341" s="68"/>
    </row>
    <row r="342" spans="1:1" x14ac:dyDescent="0.25">
      <c r="A342" s="68"/>
    </row>
    <row r="343" spans="1:1" x14ac:dyDescent="0.25">
      <c r="A343" s="68"/>
    </row>
    <row r="344" spans="1:1" x14ac:dyDescent="0.25">
      <c r="A344" s="68"/>
    </row>
    <row r="345" spans="1:1" x14ac:dyDescent="0.25">
      <c r="A345" s="68"/>
    </row>
    <row r="346" spans="1:1" x14ac:dyDescent="0.25">
      <c r="A346" s="68"/>
    </row>
    <row r="347" spans="1:1" x14ac:dyDescent="0.25">
      <c r="A347" s="68"/>
    </row>
    <row r="348" spans="1:1" x14ac:dyDescent="0.25">
      <c r="A348" s="68"/>
    </row>
    <row r="349" spans="1:1" x14ac:dyDescent="0.25">
      <c r="A349" s="68"/>
    </row>
    <row r="350" spans="1:1" x14ac:dyDescent="0.25">
      <c r="A350" s="68"/>
    </row>
    <row r="351" spans="1:1" x14ac:dyDescent="0.25">
      <c r="A351" s="68"/>
    </row>
    <row r="352" spans="1:1" x14ac:dyDescent="0.25">
      <c r="A352" s="68"/>
    </row>
    <row r="353" spans="1:1" x14ac:dyDescent="0.25">
      <c r="A353" s="68"/>
    </row>
    <row r="354" spans="1:1" x14ac:dyDescent="0.25">
      <c r="A354" s="68"/>
    </row>
    <row r="355" spans="1:1" x14ac:dyDescent="0.25">
      <c r="A355" s="68"/>
    </row>
    <row r="356" spans="1:1" x14ac:dyDescent="0.25">
      <c r="A356" s="68"/>
    </row>
    <row r="357" spans="1:1" x14ac:dyDescent="0.25">
      <c r="A357" s="68"/>
    </row>
    <row r="358" spans="1:1" x14ac:dyDescent="0.25">
      <c r="A358" s="68"/>
    </row>
    <row r="359" spans="1:1" x14ac:dyDescent="0.25">
      <c r="A359" s="68"/>
    </row>
    <row r="360" spans="1:1" x14ac:dyDescent="0.25">
      <c r="A360" s="68"/>
    </row>
    <row r="361" spans="1:1" x14ac:dyDescent="0.25">
      <c r="A361" s="68"/>
    </row>
    <row r="362" spans="1:1" x14ac:dyDescent="0.25">
      <c r="A362" s="68"/>
    </row>
    <row r="363" spans="1:1" x14ac:dyDescent="0.25">
      <c r="A363" s="68"/>
    </row>
    <row r="364" spans="1:1" x14ac:dyDescent="0.25">
      <c r="A364" s="68"/>
    </row>
    <row r="365" spans="1:1" x14ac:dyDescent="0.25">
      <c r="A365" s="68"/>
    </row>
    <row r="366" spans="1:1" x14ac:dyDescent="0.25">
      <c r="A366" s="68"/>
    </row>
    <row r="367" spans="1:1" x14ac:dyDescent="0.25">
      <c r="A367" s="68"/>
    </row>
    <row r="368" spans="1:1" x14ac:dyDescent="0.25">
      <c r="A368" s="68"/>
    </row>
    <row r="369" spans="1:1" x14ac:dyDescent="0.25">
      <c r="A369" s="68"/>
    </row>
    <row r="370" spans="1:1" x14ac:dyDescent="0.25">
      <c r="A370" s="68"/>
    </row>
    <row r="371" spans="1:1" x14ac:dyDescent="0.25">
      <c r="A371" s="68"/>
    </row>
    <row r="372" spans="1:1" x14ac:dyDescent="0.25">
      <c r="A372" s="68"/>
    </row>
    <row r="373" spans="1:1" x14ac:dyDescent="0.25">
      <c r="A373" s="68"/>
    </row>
    <row r="374" spans="1:1" x14ac:dyDescent="0.25">
      <c r="A374" s="68"/>
    </row>
    <row r="375" spans="1:1" x14ac:dyDescent="0.25">
      <c r="A375" s="68"/>
    </row>
    <row r="376" spans="1:1" x14ac:dyDescent="0.25">
      <c r="A376" s="68"/>
    </row>
    <row r="377" spans="1:1" x14ac:dyDescent="0.25">
      <c r="A377" s="68"/>
    </row>
    <row r="378" spans="1:1" x14ac:dyDescent="0.25">
      <c r="A378" s="68"/>
    </row>
    <row r="379" spans="1:1" x14ac:dyDescent="0.25">
      <c r="A379" s="68"/>
    </row>
    <row r="380" spans="1:1" x14ac:dyDescent="0.25">
      <c r="A380" s="68"/>
    </row>
    <row r="381" spans="1:1" x14ac:dyDescent="0.25">
      <c r="A381" s="68"/>
    </row>
    <row r="382" spans="1:1" x14ac:dyDescent="0.25">
      <c r="A382" s="68"/>
    </row>
    <row r="383" spans="1:1" x14ac:dyDescent="0.25">
      <c r="A383" s="68"/>
    </row>
    <row r="384" spans="1:1" x14ac:dyDescent="0.25">
      <c r="A384" s="68"/>
    </row>
    <row r="385" spans="1:1" x14ac:dyDescent="0.25">
      <c r="A385" s="68"/>
    </row>
    <row r="386" spans="1:1" x14ac:dyDescent="0.25">
      <c r="A386" s="68"/>
    </row>
    <row r="387" spans="1:1" x14ac:dyDescent="0.25">
      <c r="A387" s="68"/>
    </row>
    <row r="388" spans="1:1" x14ac:dyDescent="0.25">
      <c r="A388" s="68"/>
    </row>
    <row r="389" spans="1:1" x14ac:dyDescent="0.25">
      <c r="A389" s="68"/>
    </row>
    <row r="390" spans="1:1" x14ac:dyDescent="0.25">
      <c r="A390" s="68"/>
    </row>
    <row r="391" spans="1:1" x14ac:dyDescent="0.25">
      <c r="A391" s="68"/>
    </row>
    <row r="392" spans="1:1" x14ac:dyDescent="0.25">
      <c r="A392" s="68"/>
    </row>
    <row r="393" spans="1:1" x14ac:dyDescent="0.25">
      <c r="A393" s="68"/>
    </row>
    <row r="394" spans="1:1" x14ac:dyDescent="0.25">
      <c r="A394" s="68"/>
    </row>
    <row r="395" spans="1:1" x14ac:dyDescent="0.25">
      <c r="A395" s="68"/>
    </row>
    <row r="396" spans="1:1" x14ac:dyDescent="0.25">
      <c r="A396" s="68"/>
    </row>
    <row r="397" spans="1:1" x14ac:dyDescent="0.25">
      <c r="A397" s="68"/>
    </row>
    <row r="398" spans="1:1" x14ac:dyDescent="0.25">
      <c r="A398" s="68"/>
    </row>
    <row r="399" spans="1:1" x14ac:dyDescent="0.25">
      <c r="A399" s="68"/>
    </row>
  </sheetData>
  <sheetProtection algorithmName="SHA-512" hashValue="ZIv6Nr8T/cFcPTAeFN++GMRCZs8zBV9QcHIh7UvqLeGNdqUOx9xupWa8fB0PpoNIzgqTiNuhWPpVEDFmGrnCtA==" saltValue="B73JgPSLEvFqLXsRrSCkww==" spinCount="100000" sheet="1" objects="1" scenarios="1" selectLockedCells="1"/>
  <mergeCells count="19">
    <mergeCell ref="P39:Q41"/>
    <mergeCell ref="P42:Q44"/>
    <mergeCell ref="L31:M31"/>
    <mergeCell ref="L32:M32"/>
    <mergeCell ref="L33:M33"/>
    <mergeCell ref="P34:Q34"/>
    <mergeCell ref="P35:Q37"/>
    <mergeCell ref="P38:Q38"/>
    <mergeCell ref="L30:M30"/>
    <mergeCell ref="L8:M9"/>
    <mergeCell ref="J10:K10"/>
    <mergeCell ref="J13:K14"/>
    <mergeCell ref="J18:K20"/>
    <mergeCell ref="J15:K17"/>
    <mergeCell ref="L21:M21"/>
    <mergeCell ref="L22:M22"/>
    <mergeCell ref="L24:M26"/>
    <mergeCell ref="L27:M28"/>
    <mergeCell ref="L29:M2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9"/>
  <sheetViews>
    <sheetView workbookViewId="0">
      <selection activeCell="F12" sqref="F12:G12"/>
    </sheetView>
  </sheetViews>
  <sheetFormatPr defaultColWidth="9.140625" defaultRowHeight="15" x14ac:dyDescent="0.25"/>
  <cols>
    <col min="1" max="1" width="29.140625" bestFit="1" customWidth="1"/>
    <col min="2" max="2" width="12.7109375" customWidth="1"/>
    <col min="5" max="5" width="12.7109375" customWidth="1"/>
    <col min="6" max="6" width="11" customWidth="1"/>
    <col min="7" max="7" width="12.28515625" customWidth="1"/>
    <col min="9" max="9" width="13.140625" customWidth="1"/>
  </cols>
  <sheetData>
    <row r="1" spans="1:9" ht="15.75" thickBot="1" x14ac:dyDescent="0.3"/>
    <row r="2" spans="1:9" ht="15.75" thickBot="1" x14ac:dyDescent="0.3">
      <c r="A2" t="s">
        <v>105</v>
      </c>
      <c r="B2" s="89" t="str">
        <f>'Form 1040'!C3</f>
        <v>M</v>
      </c>
    </row>
    <row r="3" spans="1:9" ht="15.75" thickBot="1" x14ac:dyDescent="0.3">
      <c r="B3" s="90"/>
    </row>
    <row r="4" spans="1:9" ht="15.75" thickBot="1" x14ac:dyDescent="0.3">
      <c r="A4" t="s">
        <v>106</v>
      </c>
      <c r="B4" s="91">
        <f>'Form 1040'!G3</f>
        <v>2</v>
      </c>
    </row>
    <row r="5" spans="1:9" ht="15.75" thickBot="1" x14ac:dyDescent="0.3"/>
    <row r="6" spans="1:9" ht="15.75" thickBot="1" x14ac:dyDescent="0.3">
      <c r="A6" t="s">
        <v>107</v>
      </c>
      <c r="B6" s="89">
        <f>D6+E6</f>
        <v>0</v>
      </c>
      <c r="D6">
        <f>IF('Form 1040'!J4&gt;=65,1,0)</f>
        <v>0</v>
      </c>
      <c r="E6">
        <f>IF('Form 1040'!M4&gt;=65,1,0)</f>
        <v>0</v>
      </c>
    </row>
    <row r="8" spans="1:9" x14ac:dyDescent="0.25">
      <c r="A8" t="s">
        <v>108</v>
      </c>
      <c r="B8" s="76">
        <f>'Form 1040'!M23-'Form 1040'!M21</f>
        <v>0</v>
      </c>
    </row>
    <row r="9" spans="1:9" x14ac:dyDescent="0.25">
      <c r="F9" s="90" t="s">
        <v>45</v>
      </c>
      <c r="G9" s="90" t="s">
        <v>109</v>
      </c>
      <c r="I9" t="s">
        <v>105</v>
      </c>
    </row>
    <row r="10" spans="1:9" x14ac:dyDescent="0.25">
      <c r="A10" t="s">
        <v>110</v>
      </c>
      <c r="B10" s="84">
        <f>IF(I10&gt;F12,I10,F12)</f>
        <v>11412</v>
      </c>
      <c r="E10" t="s">
        <v>111</v>
      </c>
      <c r="F10" s="113">
        <v>5706</v>
      </c>
      <c r="G10" s="113">
        <v>11412</v>
      </c>
      <c r="I10" s="92">
        <f>IF(B2="M",G10, IF(B2="S",F10, IF(B2="H",G10)))</f>
        <v>11412</v>
      </c>
    </row>
    <row r="11" spans="1:9" ht="15.75" thickBot="1" x14ac:dyDescent="0.3"/>
    <row r="12" spans="1:9" ht="15.75" thickBot="1" x14ac:dyDescent="0.3">
      <c r="E12" t="s">
        <v>112</v>
      </c>
      <c r="F12" s="298"/>
      <c r="G12" s="299"/>
    </row>
    <row r="14" spans="1:9" x14ac:dyDescent="0.25">
      <c r="A14" s="93" t="s">
        <v>113</v>
      </c>
      <c r="B14" s="76">
        <f>B8-B10</f>
        <v>-11412</v>
      </c>
    </row>
    <row r="15" spans="1:9" x14ac:dyDescent="0.25">
      <c r="H15" t="s">
        <v>114</v>
      </c>
    </row>
    <row r="16" spans="1:9" x14ac:dyDescent="0.25">
      <c r="A16" s="93"/>
      <c r="B16" s="94"/>
      <c r="E16" t="s">
        <v>115</v>
      </c>
      <c r="F16" s="114">
        <v>157</v>
      </c>
      <c r="H16" s="84">
        <f>I16*F16</f>
        <v>314</v>
      </c>
      <c r="I16">
        <f>IF(B4&gt;=2,2,B4)</f>
        <v>2</v>
      </c>
    </row>
    <row r="17" spans="1:10" x14ac:dyDescent="0.25">
      <c r="E17" t="s">
        <v>116</v>
      </c>
      <c r="F17" s="113">
        <v>314</v>
      </c>
      <c r="H17" s="84">
        <f>B6*F17</f>
        <v>0</v>
      </c>
    </row>
    <row r="18" spans="1:10" x14ac:dyDescent="0.25">
      <c r="A18" t="s">
        <v>117</v>
      </c>
      <c r="B18" s="84">
        <f>H19</f>
        <v>314</v>
      </c>
      <c r="E18" t="s">
        <v>106</v>
      </c>
      <c r="F18" s="113">
        <v>484</v>
      </c>
      <c r="H18" s="84">
        <f>J18*F18</f>
        <v>0</v>
      </c>
      <c r="I18" s="95">
        <f>B4-2</f>
        <v>0</v>
      </c>
      <c r="J18">
        <f>IF(I18&gt;=0,I18,0)</f>
        <v>0</v>
      </c>
    </row>
    <row r="19" spans="1:10" x14ac:dyDescent="0.25">
      <c r="G19" s="96" t="s">
        <v>118</v>
      </c>
      <c r="H19" s="84">
        <f>SUM(H16:H18)</f>
        <v>314</v>
      </c>
    </row>
  </sheetData>
  <sheetProtection algorithmName="SHA-512" hashValue="NrThkrHrmhN9HSeRq4i2ZCR3n89pQAiEathF/4SquBLofb4oauzLJhNwec+RXjUTnCsxr2Y1fJdigGa9N/csZQ==" saltValue="BYYJWK5Sa80J+jb/HVaK6w==" spinCount="100000" sheet="1" objects="1" scenarios="1" selectLockedCells="1"/>
  <mergeCells count="1">
    <mergeCell ref="F12:G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M39"/>
  <sheetViews>
    <sheetView topLeftCell="A6" zoomScale="115" zoomScaleNormal="115" workbookViewId="0">
      <selection activeCell="B38" sqref="B38"/>
    </sheetView>
  </sheetViews>
  <sheetFormatPr defaultColWidth="9.140625" defaultRowHeight="15" x14ac:dyDescent="0.25"/>
  <cols>
    <col min="3" max="3" width="10.140625" customWidth="1"/>
    <col min="5" max="5" width="9.42578125" bestFit="1" customWidth="1"/>
    <col min="13" max="13" width="15.28515625" customWidth="1"/>
  </cols>
  <sheetData>
    <row r="1" spans="1:13" x14ac:dyDescent="0.25">
      <c r="A1" s="3"/>
      <c r="B1" s="166" t="s">
        <v>32</v>
      </c>
      <c r="C1" s="166"/>
      <c r="D1" s="166"/>
      <c r="E1" s="3"/>
      <c r="F1" s="3"/>
      <c r="G1" s="3"/>
      <c r="H1" s="3"/>
      <c r="I1" s="3"/>
      <c r="J1" s="3"/>
    </row>
    <row r="2" spans="1:13" ht="15.75" thickBot="1" x14ac:dyDescent="0.3">
      <c r="A2" s="75"/>
      <c r="B2" s="188" t="s">
        <v>34</v>
      </c>
      <c r="C2" s="188"/>
      <c r="D2" s="188"/>
      <c r="E2" s="3"/>
      <c r="F2" s="188" t="s">
        <v>35</v>
      </c>
      <c r="G2" s="188"/>
      <c r="H2" s="188"/>
      <c r="I2" s="3"/>
      <c r="J2" s="3"/>
    </row>
    <row r="3" spans="1:13" x14ac:dyDescent="0.25">
      <c r="A3" s="38" t="s">
        <v>36</v>
      </c>
      <c r="B3" s="39">
        <f>B4-0.01</f>
        <v>22157.99</v>
      </c>
      <c r="C3" s="39"/>
      <c r="D3" s="39"/>
      <c r="E3" s="3"/>
      <c r="F3" s="3"/>
      <c r="G3" s="3">
        <v>0.01</v>
      </c>
      <c r="H3" s="40" t="s">
        <v>37</v>
      </c>
      <c r="I3" s="40"/>
      <c r="J3" s="3"/>
      <c r="M3" s="76"/>
    </row>
    <row r="4" spans="1:13" x14ac:dyDescent="0.25">
      <c r="A4" s="38" t="s">
        <v>38</v>
      </c>
      <c r="B4" s="116">
        <v>22158</v>
      </c>
      <c r="C4" s="39" t="s">
        <v>39</v>
      </c>
      <c r="D4" s="39">
        <f>B5-0.01</f>
        <v>52527.99</v>
      </c>
      <c r="E4" s="41">
        <f>B3*G3</f>
        <v>221.57990000000001</v>
      </c>
      <c r="F4" s="39" t="s">
        <v>40</v>
      </c>
      <c r="G4" s="3">
        <v>0.02</v>
      </c>
      <c r="H4" s="40" t="s">
        <v>37</v>
      </c>
      <c r="I4" s="40"/>
      <c r="J4" s="3">
        <f>((($M$4-B4)*G4)+E4)</f>
        <v>-449.82009999999997</v>
      </c>
      <c r="M4" s="76">
        <f>'CA Taxable income'!B14</f>
        <v>-11412</v>
      </c>
    </row>
    <row r="5" spans="1:13" x14ac:dyDescent="0.25">
      <c r="A5" s="38" t="s">
        <v>38</v>
      </c>
      <c r="B5" s="116">
        <v>52528</v>
      </c>
      <c r="C5" s="39" t="s">
        <v>39</v>
      </c>
      <c r="D5" s="39">
        <f t="shared" ref="D5:D8" si="0">B6-0.01</f>
        <v>82903.990000000005</v>
      </c>
      <c r="E5" s="41">
        <f>E4+((D4-B4)*G4)</f>
        <v>828.97970000000009</v>
      </c>
      <c r="F5" s="39" t="s">
        <v>40</v>
      </c>
      <c r="G5" s="3">
        <v>0.04</v>
      </c>
      <c r="H5" s="40" t="s">
        <v>37</v>
      </c>
      <c r="I5" s="40"/>
      <c r="J5" s="3">
        <f t="shared" ref="J5:J11" si="1">((($M$4-B5)*G5)+E5)</f>
        <v>-1728.6202999999998</v>
      </c>
    </row>
    <row r="6" spans="1:13" x14ac:dyDescent="0.25">
      <c r="A6" s="38" t="s">
        <v>38</v>
      </c>
      <c r="B6" s="116">
        <v>82904</v>
      </c>
      <c r="C6" s="39" t="s">
        <v>39</v>
      </c>
      <c r="D6" s="39">
        <f t="shared" si="0"/>
        <v>115083.99</v>
      </c>
      <c r="E6" s="41">
        <f t="shared" ref="E6:E9" si="2">E5+((D5-B5)*G5)</f>
        <v>2044.0193000000004</v>
      </c>
      <c r="F6" s="39" t="s">
        <v>40</v>
      </c>
      <c r="G6" s="3">
        <v>0.06</v>
      </c>
      <c r="H6" s="40" t="s">
        <v>37</v>
      </c>
      <c r="I6" s="40"/>
      <c r="J6" s="3">
        <f t="shared" si="1"/>
        <v>-3614.9406999999997</v>
      </c>
      <c r="M6" s="76"/>
    </row>
    <row r="7" spans="1:13" x14ac:dyDescent="0.25">
      <c r="A7" s="38" t="s">
        <v>38</v>
      </c>
      <c r="B7" s="116">
        <v>115084</v>
      </c>
      <c r="C7" s="39" t="s">
        <v>39</v>
      </c>
      <c r="D7" s="39">
        <f t="shared" si="0"/>
        <v>145447.99</v>
      </c>
      <c r="E7" s="41">
        <f t="shared" si="2"/>
        <v>3974.8187000000007</v>
      </c>
      <c r="F7" s="39" t="s">
        <v>40</v>
      </c>
      <c r="G7" s="3">
        <v>0.08</v>
      </c>
      <c r="H7" s="40" t="s">
        <v>37</v>
      </c>
      <c r="I7" s="40"/>
      <c r="J7" s="3">
        <f t="shared" si="1"/>
        <v>-6144.8612999999996</v>
      </c>
      <c r="M7" s="76"/>
    </row>
    <row r="8" spans="1:13" x14ac:dyDescent="0.25">
      <c r="A8" s="38" t="s">
        <v>38</v>
      </c>
      <c r="B8" s="116">
        <v>145448</v>
      </c>
      <c r="C8" s="39" t="s">
        <v>39</v>
      </c>
      <c r="D8" s="39">
        <f t="shared" si="0"/>
        <v>742957.99</v>
      </c>
      <c r="E8" s="41">
        <f t="shared" si="2"/>
        <v>6403.9378999999999</v>
      </c>
      <c r="F8" s="39" t="s">
        <v>40</v>
      </c>
      <c r="G8" s="3">
        <v>9.2999999999999999E-2</v>
      </c>
      <c r="H8" s="181" t="s">
        <v>37</v>
      </c>
      <c r="I8" s="181"/>
      <c r="J8" s="3">
        <f t="shared" si="1"/>
        <v>-8184.0420999999997</v>
      </c>
    </row>
    <row r="9" spans="1:13" x14ac:dyDescent="0.25">
      <c r="A9" s="38" t="s">
        <v>38</v>
      </c>
      <c r="B9" s="116">
        <v>742958</v>
      </c>
      <c r="C9" s="39" t="s">
        <v>39</v>
      </c>
      <c r="D9" s="39">
        <f>B10-0.01</f>
        <v>891541.99</v>
      </c>
      <c r="E9" s="41">
        <f t="shared" si="2"/>
        <v>61972.366969999995</v>
      </c>
      <c r="F9" s="39" t="s">
        <v>40</v>
      </c>
      <c r="G9" s="3">
        <v>0.10299999999999999</v>
      </c>
      <c r="H9" s="181" t="s">
        <v>37</v>
      </c>
      <c r="I9" s="181"/>
      <c r="J9" s="3">
        <f t="shared" si="1"/>
        <v>-15727.743030000005</v>
      </c>
      <c r="M9" s="76"/>
    </row>
    <row r="10" spans="1:13" x14ac:dyDescent="0.25">
      <c r="A10" s="38" t="s">
        <v>38</v>
      </c>
      <c r="B10" s="116">
        <v>891542</v>
      </c>
      <c r="C10" s="39" t="s">
        <v>39</v>
      </c>
      <c r="D10" s="39">
        <f>B11-0.01</f>
        <v>1485905.99</v>
      </c>
      <c r="E10" s="41">
        <f>E9+((D9-B9)*G9)</f>
        <v>77276.517939999991</v>
      </c>
      <c r="F10" s="39" t="s">
        <v>40</v>
      </c>
      <c r="G10" s="3">
        <v>0.113</v>
      </c>
      <c r="H10" s="181" t="s">
        <v>37</v>
      </c>
      <c r="I10" s="181"/>
      <c r="J10" s="51">
        <f t="shared" si="1"/>
        <v>-24757.284060000005</v>
      </c>
    </row>
    <row r="11" spans="1:13" x14ac:dyDescent="0.25">
      <c r="A11" s="38" t="s">
        <v>119</v>
      </c>
      <c r="B11" s="116">
        <v>1485906</v>
      </c>
      <c r="C11" s="39"/>
      <c r="D11" s="39"/>
      <c r="E11" s="41">
        <f>E10+((D10-B10)*G10)</f>
        <v>144439.64880999998</v>
      </c>
      <c r="F11" s="39" t="s">
        <v>40</v>
      </c>
      <c r="G11" s="3">
        <v>0.123</v>
      </c>
      <c r="H11" s="181" t="s">
        <v>37</v>
      </c>
      <c r="I11" s="181"/>
      <c r="J11" s="51">
        <f t="shared" si="1"/>
        <v>-39730.465190000017</v>
      </c>
      <c r="M11" s="76"/>
    </row>
    <row r="12" spans="1:13" x14ac:dyDescent="0.25">
      <c r="A12" s="3"/>
      <c r="C12" s="42">
        <f>IF($M$4&lt;=B3,$M$4*G3,IF(AND($M$4&gt;=B4,$M$4&lt;=D4),J4,IF(AND($M$4&gt;=B5,$M$4&lt;=D5),J5,IF(AND($M$4&gt;=B6,$M$4&lt;=D6),J6,IF(AND($M$4&gt;=B7,$M$4&lt;=D7),J7,IF(AND($M$4&gt;=B8,$M$4&lt;=D8),J8,IF(AND($M$4&gt;=B9,$M$4&lt;=D9),J9,IF(AND($M$4&gt;=B10,$M$4&lt;=D10),J10,IF($M$4&gt;=B11,J11)))))))))</f>
        <v>-114.12</v>
      </c>
      <c r="D12" s="3">
        <f>IF($M$4&lt;=B3,G3,IF(AND($M$4&gt;=B4,$M$4&lt;=D4),G4,IF(AND($M$4&gt;=B5,$M$4&lt;=D5),G5,IF(AND($M$4&gt;=B6,$M$4&lt;=D6),G6,IF(AND($M$4&gt;=B7,$M$4&lt;=D7),G7,IF(AND($M$4&gt;=B8,$M$4&lt;=D8),G8,IF(AND($M$4&gt;=B9,$M$4&lt;=D9),G9,IF(AND($M$4&gt;=B10,$M$4&lt;=D10),G10, IF($M$4&gt;=B11,G11)))))))))</f>
        <v>0.01</v>
      </c>
      <c r="E12" s="224"/>
      <c r="F12" s="224"/>
      <c r="G12" s="224"/>
      <c r="H12" s="42"/>
      <c r="I12" s="3"/>
      <c r="J12" s="42"/>
      <c r="M12" s="84"/>
    </row>
    <row r="13" spans="1:13" x14ac:dyDescent="0.25">
      <c r="A13" s="3"/>
      <c r="B13" s="38" t="s">
        <v>60</v>
      </c>
      <c r="C13" s="42">
        <f>C12-'CA Taxable income'!B18</f>
        <v>-428.12</v>
      </c>
      <c r="D13" s="3"/>
      <c r="E13" s="38"/>
      <c r="F13" s="38"/>
      <c r="G13" s="38"/>
      <c r="H13" s="42"/>
      <c r="I13" s="3"/>
      <c r="J13" s="42"/>
    </row>
    <row r="14" spans="1:13" x14ac:dyDescent="0.25">
      <c r="A14" s="3"/>
      <c r="B14" s="166" t="s">
        <v>45</v>
      </c>
      <c r="C14" s="166"/>
      <c r="D14" s="166"/>
      <c r="E14" s="3"/>
      <c r="F14" s="3"/>
      <c r="G14" s="3"/>
      <c r="H14" s="3"/>
      <c r="I14" s="3"/>
      <c r="J14" s="43"/>
    </row>
    <row r="15" spans="1:13" ht="15.75" thickBot="1" x14ac:dyDescent="0.3">
      <c r="A15" s="3"/>
      <c r="B15" s="188" t="s">
        <v>34</v>
      </c>
      <c r="C15" s="188"/>
      <c r="D15" s="188"/>
      <c r="E15" s="3"/>
      <c r="F15" s="188" t="s">
        <v>35</v>
      </c>
      <c r="G15" s="188"/>
      <c r="H15" s="188"/>
      <c r="I15" s="3"/>
      <c r="J15" s="43"/>
    </row>
    <row r="16" spans="1:13" x14ac:dyDescent="0.25">
      <c r="A16" s="38" t="s">
        <v>36</v>
      </c>
      <c r="B16" s="39">
        <f>B17-0.01</f>
        <v>11078.99</v>
      </c>
      <c r="C16" s="39"/>
      <c r="D16" s="39"/>
      <c r="E16" s="3"/>
      <c r="F16" s="3"/>
      <c r="G16" s="3">
        <v>0.01</v>
      </c>
      <c r="H16" s="40" t="s">
        <v>37</v>
      </c>
      <c r="I16" s="40"/>
      <c r="J16" s="3">
        <f t="shared" ref="J16:J24" si="3">((($M$4-B16)*G16)+E16)</f>
        <v>-224.90989999999999</v>
      </c>
    </row>
    <row r="17" spans="1:10" x14ac:dyDescent="0.25">
      <c r="A17" s="38" t="s">
        <v>38</v>
      </c>
      <c r="B17" s="116">
        <v>11079</v>
      </c>
      <c r="C17" s="39" t="s">
        <v>39</v>
      </c>
      <c r="D17" s="39">
        <f>B18-0.01</f>
        <v>26263.99</v>
      </c>
      <c r="E17" s="41">
        <f>B16*G16</f>
        <v>110.7899</v>
      </c>
      <c r="F17" s="39" t="s">
        <v>40</v>
      </c>
      <c r="G17" s="3">
        <v>0.02</v>
      </c>
      <c r="H17" s="40" t="s">
        <v>37</v>
      </c>
      <c r="I17" s="40"/>
      <c r="J17" s="3">
        <f t="shared" si="3"/>
        <v>-339.0301</v>
      </c>
    </row>
    <row r="18" spans="1:10" x14ac:dyDescent="0.25">
      <c r="A18" s="38" t="s">
        <v>38</v>
      </c>
      <c r="B18" s="116">
        <v>26264</v>
      </c>
      <c r="C18" s="39" t="s">
        <v>39</v>
      </c>
      <c r="D18" s="39">
        <f t="shared" ref="D18:D22" si="4">B19-0.01</f>
        <v>41451.99</v>
      </c>
      <c r="E18" s="41">
        <f>E17+((D17-B17)*G17)</f>
        <v>414.48970000000003</v>
      </c>
      <c r="F18" s="39" t="s">
        <v>40</v>
      </c>
      <c r="G18" s="3">
        <v>0.04</v>
      </c>
      <c r="H18" s="40" t="s">
        <v>37</v>
      </c>
      <c r="I18" s="40"/>
      <c r="J18" s="3">
        <f t="shared" si="3"/>
        <v>-1092.5502999999999</v>
      </c>
    </row>
    <row r="19" spans="1:10" x14ac:dyDescent="0.25">
      <c r="A19" s="38" t="s">
        <v>38</v>
      </c>
      <c r="B19" s="116">
        <v>41452</v>
      </c>
      <c r="C19" s="39" t="s">
        <v>39</v>
      </c>
      <c r="D19" s="39">
        <f t="shared" si="4"/>
        <v>57541.99</v>
      </c>
      <c r="E19" s="41">
        <f t="shared" ref="E19:E24" si="5">E18+((D18-B18)*G18)</f>
        <v>1022.0092999999999</v>
      </c>
      <c r="F19" s="39" t="s">
        <v>40</v>
      </c>
      <c r="G19" s="3">
        <v>0.06</v>
      </c>
      <c r="H19" s="40" t="s">
        <v>37</v>
      </c>
      <c r="I19" s="40"/>
      <c r="J19" s="3">
        <f t="shared" si="3"/>
        <v>-2149.8306999999995</v>
      </c>
    </row>
    <row r="20" spans="1:10" x14ac:dyDescent="0.25">
      <c r="A20" s="38" t="s">
        <v>38</v>
      </c>
      <c r="B20" s="116">
        <v>57542</v>
      </c>
      <c r="C20" s="39" t="s">
        <v>39</v>
      </c>
      <c r="D20" s="39">
        <f t="shared" si="4"/>
        <v>72723.990000000005</v>
      </c>
      <c r="E20" s="41">
        <f t="shared" si="5"/>
        <v>1987.4086999999997</v>
      </c>
      <c r="F20" s="39" t="s">
        <v>40</v>
      </c>
      <c r="G20" s="3">
        <v>0.08</v>
      </c>
      <c r="H20" s="40" t="s">
        <v>37</v>
      </c>
      <c r="I20" s="40"/>
      <c r="J20" s="3">
        <f t="shared" si="3"/>
        <v>-3528.9112999999998</v>
      </c>
    </row>
    <row r="21" spans="1:10" x14ac:dyDescent="0.25">
      <c r="A21" s="38" t="s">
        <v>38</v>
      </c>
      <c r="B21" s="116">
        <v>72724</v>
      </c>
      <c r="C21" s="39" t="s">
        <v>39</v>
      </c>
      <c r="D21" s="39">
        <f t="shared" si="4"/>
        <v>371478.99</v>
      </c>
      <c r="E21" s="41">
        <f t="shared" si="5"/>
        <v>3201.9679000000001</v>
      </c>
      <c r="F21" s="39" t="s">
        <v>40</v>
      </c>
      <c r="G21" s="3">
        <v>9.2999999999999999E-2</v>
      </c>
      <c r="H21" s="40" t="s">
        <v>37</v>
      </c>
      <c r="I21" s="40"/>
      <c r="J21" s="3">
        <f t="shared" si="3"/>
        <v>-4622.6800999999996</v>
      </c>
    </row>
    <row r="22" spans="1:10" x14ac:dyDescent="0.25">
      <c r="A22" s="38" t="s">
        <v>38</v>
      </c>
      <c r="B22" s="116">
        <v>371479</v>
      </c>
      <c r="C22" s="39" t="s">
        <v>39</v>
      </c>
      <c r="D22" s="39">
        <f t="shared" si="4"/>
        <v>445770.99</v>
      </c>
      <c r="E22" s="41">
        <f t="shared" si="5"/>
        <v>30986.181969999998</v>
      </c>
      <c r="F22" s="39" t="s">
        <v>40</v>
      </c>
      <c r="G22" s="3">
        <v>0.10299999999999999</v>
      </c>
      <c r="H22" s="40" t="s">
        <v>37</v>
      </c>
      <c r="I22" s="40"/>
      <c r="J22" s="3">
        <f t="shared" si="3"/>
        <v>-8451.5910300000032</v>
      </c>
    </row>
    <row r="23" spans="1:10" x14ac:dyDescent="0.25">
      <c r="A23" s="38" t="s">
        <v>38</v>
      </c>
      <c r="B23" s="116">
        <v>445771</v>
      </c>
      <c r="C23" s="39" t="s">
        <v>39</v>
      </c>
      <c r="D23" s="39">
        <f>B24-0.01</f>
        <v>742952.99</v>
      </c>
      <c r="E23" s="41">
        <f t="shared" si="5"/>
        <v>38638.256939999999</v>
      </c>
      <c r="F23" s="39" t="s">
        <v>40</v>
      </c>
      <c r="G23" s="3">
        <v>0.113</v>
      </c>
      <c r="H23" s="40" t="s">
        <v>37</v>
      </c>
      <c r="I23" s="40"/>
      <c r="J23" s="51">
        <f t="shared" si="3"/>
        <v>-13023.422060000004</v>
      </c>
    </row>
    <row r="24" spans="1:10" x14ac:dyDescent="0.25">
      <c r="A24" s="38" t="s">
        <v>119</v>
      </c>
      <c r="B24" s="116">
        <v>742953</v>
      </c>
      <c r="C24" s="39"/>
      <c r="D24" s="39"/>
      <c r="E24" s="41">
        <f t="shared" si="5"/>
        <v>72219.821809999994</v>
      </c>
      <c r="F24" s="39" t="s">
        <v>40</v>
      </c>
      <c r="G24" s="3">
        <v>0.123</v>
      </c>
      <c r="H24" s="40" t="s">
        <v>37</v>
      </c>
      <c r="I24" s="40"/>
      <c r="J24" s="51">
        <f t="shared" si="3"/>
        <v>-20567.07319000001</v>
      </c>
    </row>
    <row r="25" spans="1:10" x14ac:dyDescent="0.25">
      <c r="A25" s="3"/>
      <c r="C25" s="42">
        <f>IF($M$4&lt;=B16,$M$4*G16,IF(AND($M$4&gt;=B17,$M$4&lt;=D17),J17,IF(AND($M$4&gt;=B18,$M$4&lt;=D18),J18,IF(AND($M$4&gt;=B19,$M$4&lt;=D19),J19,IF(AND($M$4&gt;=B20,$M$4&lt;=D20),J20,IF(AND($M$4&gt;=B21,$M$4&lt;=D21),J21,IF(AND($M$4&gt;=B22,$M$4&lt;=D22),J22,IF(AND($M$4&gt;=B23,$M$4&lt;=D23),J23,IF($M$4&gt;=B24,J24)))))))))</f>
        <v>-114.12</v>
      </c>
      <c r="D25" s="3">
        <f>IF($M$4&lt;=B16,G16,IF(AND($M$4&gt;=B17,$M$4&lt;=D17),G17,IF(AND($M$4&gt;=B18,$M$4&lt;=D18),G18,IF(AND($M$4&gt;=B19,$M$4&lt;=D19),G19,IF(AND($M$4&gt;=B20,$M$4&lt;=D20),G20,IF(AND($M$4&gt;=B21,$M$4&lt;=D21),G21,IF(AND($M$4&gt;=B22,$M$4&lt;=D22),G22,IF(AND($M$4&gt;=B23,$M$4&lt;=D23),G23, IF($M$4&gt;=B24,G24)))))))))</f>
        <v>0.01</v>
      </c>
      <c r="E25" s="224"/>
      <c r="F25" s="224"/>
      <c r="G25" s="224"/>
      <c r="H25" s="42"/>
      <c r="I25" s="3"/>
      <c r="J25" s="42"/>
    </row>
    <row r="26" spans="1:10" x14ac:dyDescent="0.25">
      <c r="A26" s="3"/>
      <c r="B26" s="38" t="s">
        <v>60</v>
      </c>
      <c r="C26" s="42">
        <f>C25-'CA Taxable income'!B18</f>
        <v>-428.12</v>
      </c>
      <c r="D26" s="3"/>
      <c r="E26" s="38"/>
      <c r="F26" s="38"/>
      <c r="G26" s="38"/>
      <c r="H26" s="42"/>
      <c r="I26" s="3"/>
      <c r="J26" s="42"/>
    </row>
    <row r="27" spans="1:10" x14ac:dyDescent="0.25">
      <c r="A27" s="3"/>
      <c r="B27" s="166" t="s">
        <v>56</v>
      </c>
      <c r="C27" s="166"/>
      <c r="D27" s="166"/>
      <c r="E27" s="3"/>
      <c r="F27" s="3"/>
      <c r="G27" s="3"/>
      <c r="H27" s="3"/>
      <c r="I27" s="3"/>
      <c r="J27" s="3"/>
    </row>
    <row r="28" spans="1:10" ht="15.75" thickBot="1" x14ac:dyDescent="0.3">
      <c r="A28" s="3"/>
      <c r="B28" s="188" t="s">
        <v>34</v>
      </c>
      <c r="C28" s="188"/>
      <c r="D28" s="188"/>
      <c r="E28" s="3"/>
      <c r="F28" s="188" t="s">
        <v>35</v>
      </c>
      <c r="G28" s="188"/>
      <c r="H28" s="188"/>
      <c r="I28" s="3"/>
      <c r="J28" s="3"/>
    </row>
    <row r="29" spans="1:10" x14ac:dyDescent="0.25">
      <c r="A29" s="38" t="s">
        <v>36</v>
      </c>
      <c r="B29" s="39">
        <f>B30-0.01</f>
        <v>22172.99</v>
      </c>
      <c r="C29" s="39"/>
      <c r="D29" s="39"/>
      <c r="E29" s="3"/>
      <c r="F29" s="3"/>
      <c r="G29" s="3">
        <v>0.01</v>
      </c>
      <c r="H29" s="40" t="s">
        <v>37</v>
      </c>
      <c r="I29" s="40"/>
      <c r="J29" s="3">
        <f t="shared" ref="J29:J37" si="6">((($M$4-B29)*G29)+E29)</f>
        <v>-335.84990000000005</v>
      </c>
    </row>
    <row r="30" spans="1:10" x14ac:dyDescent="0.25">
      <c r="A30" s="38" t="s">
        <v>38</v>
      </c>
      <c r="B30" s="116">
        <v>22173</v>
      </c>
      <c r="C30" s="39" t="s">
        <v>39</v>
      </c>
      <c r="D30" s="39">
        <f>B31-0.01</f>
        <v>52529.99</v>
      </c>
      <c r="E30" s="41">
        <f>B29*G29</f>
        <v>221.72990000000001</v>
      </c>
      <c r="F30" s="39" t="s">
        <v>40</v>
      </c>
      <c r="G30" s="3">
        <v>0.02</v>
      </c>
      <c r="H30" s="40" t="s">
        <v>37</v>
      </c>
      <c r="I30" s="40"/>
      <c r="J30" s="3">
        <f t="shared" si="6"/>
        <v>-449.9701</v>
      </c>
    </row>
    <row r="31" spans="1:10" x14ac:dyDescent="0.25">
      <c r="A31" s="38" t="s">
        <v>38</v>
      </c>
      <c r="B31" s="116">
        <v>52530</v>
      </c>
      <c r="C31" s="39" t="s">
        <v>39</v>
      </c>
      <c r="D31" s="39">
        <f t="shared" ref="D31:D36" si="7">B32-0.01</f>
        <v>67715.990000000005</v>
      </c>
      <c r="E31" s="41">
        <f>E30+((D30-B30)*G30)</f>
        <v>828.86969999999997</v>
      </c>
      <c r="F31" s="39" t="s">
        <v>40</v>
      </c>
      <c r="G31" s="3">
        <v>0.04</v>
      </c>
      <c r="H31" s="40" t="s">
        <v>37</v>
      </c>
      <c r="I31" s="40"/>
      <c r="J31" s="3">
        <f t="shared" si="6"/>
        <v>-1728.8102999999999</v>
      </c>
    </row>
    <row r="32" spans="1:10" x14ac:dyDescent="0.25">
      <c r="A32" s="38" t="s">
        <v>38</v>
      </c>
      <c r="B32" s="116">
        <v>67716</v>
      </c>
      <c r="C32" s="39" t="s">
        <v>39</v>
      </c>
      <c r="D32" s="39">
        <f t="shared" si="7"/>
        <v>83804.990000000005</v>
      </c>
      <c r="E32" s="41">
        <f>E31+((D31-B31)*G31)</f>
        <v>1436.3093000000003</v>
      </c>
      <c r="F32" s="39" t="s">
        <v>40</v>
      </c>
      <c r="G32" s="3">
        <v>0.06</v>
      </c>
      <c r="H32" s="40" t="s">
        <v>37</v>
      </c>
      <c r="I32" s="40"/>
      <c r="J32" s="3">
        <f t="shared" si="6"/>
        <v>-3311.370699999999</v>
      </c>
    </row>
    <row r="33" spans="1:10" x14ac:dyDescent="0.25">
      <c r="A33" s="38" t="s">
        <v>38</v>
      </c>
      <c r="B33" s="116">
        <v>83805</v>
      </c>
      <c r="C33" s="39" t="s">
        <v>39</v>
      </c>
      <c r="D33" s="39">
        <f t="shared" si="7"/>
        <v>98989.99</v>
      </c>
      <c r="E33" s="41">
        <f t="shared" ref="E33:E37" si="8">E32+((D32-B32)*G32)</f>
        <v>2401.6487000000006</v>
      </c>
      <c r="F33" s="39" t="s">
        <v>40</v>
      </c>
      <c r="G33" s="3">
        <v>0.08</v>
      </c>
      <c r="H33" s="40" t="s">
        <v>37</v>
      </c>
      <c r="I33" s="40"/>
      <c r="J33" s="3">
        <f t="shared" si="6"/>
        <v>-5215.7112999999999</v>
      </c>
    </row>
    <row r="34" spans="1:10" x14ac:dyDescent="0.25">
      <c r="A34" s="38" t="s">
        <v>38</v>
      </c>
      <c r="B34" s="116">
        <v>98990</v>
      </c>
      <c r="C34" s="39" t="s">
        <v>39</v>
      </c>
      <c r="D34" s="39">
        <f t="shared" si="7"/>
        <v>505207.99</v>
      </c>
      <c r="E34" s="41">
        <f t="shared" si="8"/>
        <v>3616.447900000001</v>
      </c>
      <c r="F34" s="39" t="s">
        <v>40</v>
      </c>
      <c r="G34" s="3">
        <v>9.2999999999999999E-2</v>
      </c>
      <c r="H34" s="40" t="s">
        <v>37</v>
      </c>
      <c r="I34" s="40"/>
      <c r="J34" s="3">
        <f t="shared" si="6"/>
        <v>-6650.9380999999994</v>
      </c>
    </row>
    <row r="35" spans="1:10" x14ac:dyDescent="0.25">
      <c r="A35" s="38" t="s">
        <v>38</v>
      </c>
      <c r="B35" s="116">
        <v>505208</v>
      </c>
      <c r="C35" s="39" t="s">
        <v>39</v>
      </c>
      <c r="D35" s="39">
        <f t="shared" si="7"/>
        <v>606250.99</v>
      </c>
      <c r="E35" s="41">
        <f t="shared" si="8"/>
        <v>41394.720969999995</v>
      </c>
      <c r="F35" s="39" t="s">
        <v>40</v>
      </c>
      <c r="G35" s="3">
        <v>0.10299999999999999</v>
      </c>
      <c r="H35" s="40" t="s">
        <v>37</v>
      </c>
      <c r="I35" s="40"/>
      <c r="J35" s="3">
        <f t="shared" si="6"/>
        <v>-11817.139030000006</v>
      </c>
    </row>
    <row r="36" spans="1:10" x14ac:dyDescent="0.25">
      <c r="A36" s="38" t="s">
        <v>38</v>
      </c>
      <c r="B36" s="116">
        <v>606251</v>
      </c>
      <c r="C36" s="39" t="s">
        <v>39</v>
      </c>
      <c r="D36" s="39">
        <f t="shared" si="7"/>
        <v>1010416.99</v>
      </c>
      <c r="E36" s="41">
        <f t="shared" si="8"/>
        <v>51802.148939999992</v>
      </c>
      <c r="F36" s="39" t="s">
        <v>40</v>
      </c>
      <c r="G36" s="3">
        <v>0.113</v>
      </c>
      <c r="H36" s="40" t="s">
        <v>37</v>
      </c>
      <c r="I36" s="40"/>
      <c r="J36" s="3">
        <f t="shared" si="6"/>
        <v>-17993.770060000017</v>
      </c>
    </row>
    <row r="37" spans="1:10" x14ac:dyDescent="0.25">
      <c r="A37" s="38" t="s">
        <v>119</v>
      </c>
      <c r="B37" s="116">
        <v>1010417</v>
      </c>
      <c r="C37" s="39"/>
      <c r="D37" s="39"/>
      <c r="E37" s="41">
        <f t="shared" si="8"/>
        <v>97472.905809999997</v>
      </c>
      <c r="F37" s="39" t="s">
        <v>40</v>
      </c>
      <c r="G37" s="3">
        <v>0.123</v>
      </c>
      <c r="H37" s="40" t="s">
        <v>37</v>
      </c>
      <c r="I37" s="40"/>
      <c r="J37" s="3">
        <f t="shared" si="6"/>
        <v>-28212.061190000008</v>
      </c>
    </row>
    <row r="38" spans="1:10" x14ac:dyDescent="0.25">
      <c r="A38" s="3"/>
      <c r="C38" s="42">
        <f>IF($M$4&lt;=B29,$M$4*G29,IF(AND($M$4&gt;=B30,$M$4&lt;=D30),J30,IF(AND($M$4&gt;=B31,$M$4&lt;=D31),J31,IF(AND($M$4&gt;=B32,$M$4&lt;=D32),J32,IF(AND($M$4&gt;=B33,$M$4&lt;=D33),J33,IF(AND($M$4&gt;=B34,$M$4&lt;=D34),J34,IF(AND($M$4&gt;=B35,$M$4&lt;=D35),J35,IF(AND($M$4&gt;=B36,$M$4&lt;=D36),J36,IF($M$4&gt;=B37,J37)))))))))</f>
        <v>-114.12</v>
      </c>
      <c r="D38" s="3">
        <f>IF($M$4&lt;=B29,G29,IF(AND($M$4&gt;=B30,$M$4&lt;=D30),G30,IF(AND($M$4&gt;=B31,$M$4&lt;=D31),G31,IF(AND($M$4&gt;=B32,$M$4&lt;=D32),G32,IF(AND($M$4&gt;=B33,$M$4&lt;=D33),G33,IF(AND($M$4&gt;=B34,$M$4&lt;=D34),G34,IF(AND($M$4&gt;=B35,$M$4&lt;=D35),G35,IF(AND($M$4&gt;=B36,$M$4&lt;=D36),G36, IF($M$4&gt;=B37,G37)))))))))</f>
        <v>0.01</v>
      </c>
      <c r="E38" s="224"/>
      <c r="F38" s="224"/>
      <c r="G38" s="224"/>
      <c r="H38" s="42"/>
      <c r="I38" s="3"/>
      <c r="J38" s="42"/>
    </row>
    <row r="39" spans="1:10" x14ac:dyDescent="0.25">
      <c r="B39" s="38" t="s">
        <v>60</v>
      </c>
      <c r="C39" s="64">
        <f>C38-'CA Taxable income'!B18</f>
        <v>-428.12</v>
      </c>
    </row>
  </sheetData>
  <sheetProtection algorithmName="SHA-512" hashValue="9l6YdDnoAKgGBR/h9QvLZycBliivCwJ9+WCz2QJ2YGRfIu068BSTjhZSpzvWmo1z67zt6DDICSfl2/dJSyWFVg==" saltValue="1WRksCjtyp6IZVs0el7vMA==" spinCount="100000" sheet="1" objects="1" scenarios="1" selectLockedCells="1"/>
  <mergeCells count="16">
    <mergeCell ref="B14:D14"/>
    <mergeCell ref="B1:D1"/>
    <mergeCell ref="B2:D2"/>
    <mergeCell ref="F2:H2"/>
    <mergeCell ref="H8:I8"/>
    <mergeCell ref="E12:G12"/>
    <mergeCell ref="H9:I9"/>
    <mergeCell ref="H10:I10"/>
    <mergeCell ref="H11:I11"/>
    <mergeCell ref="E38:G38"/>
    <mergeCell ref="B15:D15"/>
    <mergeCell ref="F15:H15"/>
    <mergeCell ref="E25:G25"/>
    <mergeCell ref="B27:D27"/>
    <mergeCell ref="B28:D28"/>
    <mergeCell ref="F28:H2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N35"/>
  <sheetViews>
    <sheetView zoomScaleNormal="100" workbookViewId="0">
      <selection activeCell="F28" sqref="F28"/>
    </sheetView>
  </sheetViews>
  <sheetFormatPr defaultColWidth="9.140625" defaultRowHeight="15.75" x14ac:dyDescent="0.25"/>
  <cols>
    <col min="1" max="1" width="9.140625" style="77"/>
    <col min="2" max="2" width="18.42578125" style="77" customWidth="1"/>
    <col min="3" max="3" width="18.28515625" style="77" customWidth="1"/>
    <col min="4" max="4" width="11.42578125" style="77" customWidth="1"/>
    <col min="5" max="5" width="10.140625" style="77" bestFit="1" customWidth="1"/>
    <col min="6" max="10" width="9.140625" style="77"/>
    <col min="11" max="11" width="11.42578125" style="77" bestFit="1" customWidth="1"/>
    <col min="12" max="12" width="12.42578125" style="77" bestFit="1" customWidth="1"/>
    <col min="13" max="13" width="12.140625" style="77" customWidth="1"/>
    <col min="14" max="16384" width="9.140625" style="77"/>
  </cols>
  <sheetData>
    <row r="2" spans="1:11" x14ac:dyDescent="0.25">
      <c r="A2" s="302" t="s">
        <v>120</v>
      </c>
      <c r="B2" s="302"/>
      <c r="C2" s="302"/>
      <c r="D2" s="302"/>
    </row>
    <row r="4" spans="1:11" x14ac:dyDescent="0.25">
      <c r="A4" s="78" t="s">
        <v>59</v>
      </c>
      <c r="B4" s="115">
        <v>32200</v>
      </c>
      <c r="C4" s="79"/>
      <c r="D4" s="79"/>
      <c r="E4" s="79"/>
      <c r="F4" s="79"/>
      <c r="G4" s="79"/>
      <c r="H4" s="79"/>
      <c r="I4" s="79"/>
      <c r="J4" s="79"/>
      <c r="K4" s="79"/>
    </row>
    <row r="5" spans="1:11" x14ac:dyDescent="0.25">
      <c r="A5" s="78" t="s">
        <v>62</v>
      </c>
      <c r="B5" s="115">
        <v>16100</v>
      </c>
      <c r="C5" s="79"/>
      <c r="D5" s="79"/>
      <c r="E5" s="79"/>
      <c r="F5" s="79"/>
      <c r="G5" s="79"/>
      <c r="H5" s="79"/>
      <c r="I5" s="79"/>
      <c r="J5" s="79"/>
      <c r="K5" s="79"/>
    </row>
    <row r="6" spans="1:11" x14ac:dyDescent="0.25">
      <c r="A6" s="78" t="s">
        <v>121</v>
      </c>
      <c r="B6" s="115">
        <v>24150</v>
      </c>
      <c r="C6" s="79"/>
      <c r="D6" s="79"/>
      <c r="E6" s="79"/>
      <c r="F6" s="79"/>
      <c r="G6" s="79"/>
      <c r="H6" s="79"/>
      <c r="I6" s="79"/>
      <c r="J6" s="79"/>
      <c r="K6" s="79"/>
    </row>
    <row r="7" spans="1:11" x14ac:dyDescent="0.25">
      <c r="A7" s="78"/>
      <c r="B7" s="79"/>
      <c r="C7" s="79"/>
      <c r="D7" s="79"/>
      <c r="E7" s="79"/>
      <c r="F7" s="79"/>
      <c r="G7" s="79"/>
      <c r="H7" s="79"/>
      <c r="I7" s="79"/>
      <c r="J7" s="79"/>
      <c r="K7" s="79"/>
    </row>
    <row r="8" spans="1:11" x14ac:dyDescent="0.25">
      <c r="A8" s="302" t="s">
        <v>122</v>
      </c>
      <c r="B8" s="302"/>
      <c r="C8" s="302"/>
      <c r="D8" s="302"/>
      <c r="E8" s="79"/>
      <c r="F8" s="79"/>
      <c r="G8" s="79"/>
      <c r="H8" s="79"/>
      <c r="I8" s="79"/>
      <c r="J8" s="79"/>
      <c r="K8" s="79"/>
    </row>
    <row r="9" spans="1:11" x14ac:dyDescent="0.25">
      <c r="B9" s="79"/>
      <c r="C9" s="79"/>
      <c r="D9" s="79"/>
      <c r="E9" s="79"/>
      <c r="F9" s="79"/>
      <c r="G9" s="79"/>
      <c r="H9" s="79"/>
      <c r="I9" s="79"/>
      <c r="J9" s="79"/>
      <c r="K9" s="79"/>
    </row>
    <row r="10" spans="1:11" x14ac:dyDescent="0.25">
      <c r="A10" s="78" t="s">
        <v>59</v>
      </c>
      <c r="B10" s="139">
        <v>1650</v>
      </c>
      <c r="C10" s="149">
        <f>IF(OR(C19&gt;0, C20&gt;0), L23, 0)</f>
        <v>0</v>
      </c>
      <c r="D10" s="137" t="s">
        <v>127</v>
      </c>
      <c r="E10" s="77" t="s">
        <v>130</v>
      </c>
    </row>
    <row r="11" spans="1:11" x14ac:dyDescent="0.25">
      <c r="A11" s="78" t="s">
        <v>62</v>
      </c>
      <c r="B11" s="139">
        <v>2050</v>
      </c>
      <c r="C11" s="149">
        <f>IF(C20&gt;0,K23,0)</f>
        <v>0</v>
      </c>
      <c r="D11" s="137" t="s">
        <v>5</v>
      </c>
      <c r="E11" s="77" t="s">
        <v>130</v>
      </c>
    </row>
    <row r="12" spans="1:11" x14ac:dyDescent="0.25">
      <c r="A12" s="78" t="s">
        <v>121</v>
      </c>
      <c r="B12" s="139">
        <v>2050</v>
      </c>
      <c r="C12" s="138"/>
    </row>
    <row r="15" spans="1:11" x14ac:dyDescent="0.25">
      <c r="A15" s="302" t="s">
        <v>96</v>
      </c>
      <c r="B15" s="302"/>
      <c r="C15" s="302"/>
      <c r="D15" s="302"/>
    </row>
    <row r="16" spans="1:11" x14ac:dyDescent="0.25">
      <c r="A16" s="80" t="str">
        <f>'Form 1040'!C3</f>
        <v>M</v>
      </c>
      <c r="B16" s="138">
        <f>IF(A16= "M", B4, IF(A16= "S", B5, IF(A16= "H", B6)))</f>
        <v>32200</v>
      </c>
      <c r="C16" s="138">
        <f>IF(A16= "M", B10, IF(A16= "S", B11, IF(A16= "H", B12)))</f>
        <v>1650</v>
      </c>
    </row>
    <row r="18" spans="1:14" x14ac:dyDescent="0.25">
      <c r="A18" s="302" t="s">
        <v>123</v>
      </c>
      <c r="B18" s="302"/>
      <c r="C18" s="302"/>
      <c r="D18" s="302"/>
    </row>
    <row r="19" spans="1:14" x14ac:dyDescent="0.25">
      <c r="A19" s="78" t="s">
        <v>128</v>
      </c>
      <c r="B19" s="77">
        <f>'Form 1040'!J4</f>
        <v>0</v>
      </c>
      <c r="C19" s="138">
        <f>IF(B19&gt;=65,C16,0)</f>
        <v>0</v>
      </c>
    </row>
    <row r="20" spans="1:14" x14ac:dyDescent="0.25">
      <c r="A20" s="78" t="s">
        <v>129</v>
      </c>
      <c r="B20" s="77">
        <f>'Form 1040'!M4</f>
        <v>0</v>
      </c>
      <c r="C20" s="138">
        <f>IF(AND(B20&gt;=65, A16="M"), C16, 0)</f>
        <v>0</v>
      </c>
    </row>
    <row r="22" spans="1:14" x14ac:dyDescent="0.25">
      <c r="B22" s="302" t="s">
        <v>125</v>
      </c>
      <c r="C22" s="302"/>
      <c r="K22" s="137" t="s">
        <v>45</v>
      </c>
      <c r="L22" s="137" t="s">
        <v>32</v>
      </c>
      <c r="M22" s="137" t="s">
        <v>136</v>
      </c>
    </row>
    <row r="23" spans="1:14" x14ac:dyDescent="0.25">
      <c r="A23" s="77" t="s">
        <v>126</v>
      </c>
      <c r="B23" s="79">
        <f>Medicare!C13-'Form 1040'!J8</f>
        <v>0</v>
      </c>
      <c r="K23" s="147">
        <v>6000</v>
      </c>
      <c r="L23" s="147">
        <v>6000</v>
      </c>
      <c r="M23" s="147">
        <v>6000</v>
      </c>
      <c r="N23" s="77" t="s">
        <v>138</v>
      </c>
    </row>
    <row r="24" spans="1:14" x14ac:dyDescent="0.25">
      <c r="A24" s="77" t="s">
        <v>127</v>
      </c>
      <c r="B24" s="138">
        <f>C19</f>
        <v>0</v>
      </c>
      <c r="C24" s="138">
        <f>IF(B24&lt;=0,0,G24)</f>
        <v>0</v>
      </c>
      <c r="D24" s="138"/>
      <c r="E24" s="138"/>
      <c r="G24" s="138">
        <f>IF(A16 = "M", L27, IF(A16 ="S", K27, IF(A16= "H", M27)))</f>
        <v>0</v>
      </c>
      <c r="K24" s="147">
        <v>75000</v>
      </c>
      <c r="L24" s="147">
        <v>150000</v>
      </c>
      <c r="M24" s="147">
        <v>75000</v>
      </c>
      <c r="N24" s="77" t="s">
        <v>137</v>
      </c>
    </row>
    <row r="25" spans="1:14" x14ac:dyDescent="0.25">
      <c r="A25" s="77" t="s">
        <v>5</v>
      </c>
      <c r="B25" s="138">
        <f>C20</f>
        <v>0</v>
      </c>
      <c r="C25" s="138">
        <f>IF(B25&lt;=0,0,G24)</f>
        <v>0</v>
      </c>
      <c r="D25" s="138"/>
      <c r="E25" s="138"/>
      <c r="K25" s="148">
        <f>IF($B$23-K24&gt;=0,$B$23-K24,0)</f>
        <v>0</v>
      </c>
      <c r="L25" s="148">
        <f>IF($B$23-L24&gt;=0,$B$23-L24,0)</f>
        <v>0</v>
      </c>
      <c r="M25" s="148">
        <f>IF($B$23-M24&gt;=0,$B$23-M24,0)</f>
        <v>0</v>
      </c>
      <c r="N25" s="77" t="s">
        <v>139</v>
      </c>
    </row>
    <row r="26" spans="1:14" x14ac:dyDescent="0.25">
      <c r="K26" s="148">
        <f>K25*6%</f>
        <v>0</v>
      </c>
      <c r="L26" s="148">
        <f t="shared" ref="L26:M26" si="0">L25*6%</f>
        <v>0</v>
      </c>
      <c r="M26" s="148">
        <f t="shared" si="0"/>
        <v>0</v>
      </c>
      <c r="N26" s="77" t="s">
        <v>140</v>
      </c>
    </row>
    <row r="27" spans="1:14" x14ac:dyDescent="0.25">
      <c r="A27" s="302" t="s">
        <v>124</v>
      </c>
      <c r="B27" s="302"/>
      <c r="C27" s="302"/>
      <c r="D27" s="302"/>
      <c r="K27" s="148">
        <f>IF($C$10-K26&lt;0,0,$C$10-K26)</f>
        <v>0</v>
      </c>
      <c r="L27" s="148">
        <f>IF($C$10-L26&lt;0,0,$C$10-L26)</f>
        <v>0</v>
      </c>
      <c r="M27" s="148">
        <f>IF($C$10-M26&lt;0,0,$C$10-M26)</f>
        <v>0</v>
      </c>
      <c r="N27" s="77" t="s">
        <v>141</v>
      </c>
    </row>
    <row r="28" spans="1:14" ht="16.5" thickBot="1" x14ac:dyDescent="0.3">
      <c r="K28" s="148"/>
      <c r="L28" s="148"/>
      <c r="M28" s="148"/>
    </row>
    <row r="29" spans="1:14" ht="16.5" thickBot="1" x14ac:dyDescent="0.3">
      <c r="B29" s="300">
        <f>B16+C24+C25+C19+C20</f>
        <v>32200</v>
      </c>
      <c r="C29" s="301"/>
      <c r="K29" s="148"/>
      <c r="L29" s="148"/>
      <c r="M29" s="148"/>
    </row>
    <row r="30" spans="1:14" x14ac:dyDescent="0.25">
      <c r="K30" s="148"/>
      <c r="L30" s="148"/>
      <c r="M30" s="148"/>
    </row>
    <row r="31" spans="1:14" x14ac:dyDescent="0.25">
      <c r="K31" s="148"/>
      <c r="L31" s="148"/>
      <c r="M31" s="148"/>
    </row>
    <row r="32" spans="1:14" x14ac:dyDescent="0.25">
      <c r="K32" s="148"/>
      <c r="L32" s="148"/>
      <c r="M32" s="148"/>
    </row>
    <row r="33" spans="11:13" x14ac:dyDescent="0.25">
      <c r="K33" s="148"/>
      <c r="L33" s="148"/>
      <c r="M33" s="148"/>
    </row>
    <row r="34" spans="11:13" x14ac:dyDescent="0.25">
      <c r="K34" s="137"/>
      <c r="L34" s="137"/>
      <c r="M34" s="137"/>
    </row>
    <row r="35" spans="11:13" x14ac:dyDescent="0.25">
      <c r="K35" s="137"/>
      <c r="L35" s="137"/>
      <c r="M35" s="137"/>
    </row>
  </sheetData>
  <sheetProtection algorithmName="SHA-512" hashValue="UEefpEtCB9vs4AxW9fjn3fwSpca+HdXPlShzJ3EoScCbP4tyA0fPYm0TSJxYMOnM53Y4AoJbp6U8zrZjZgXlvQ==" saltValue="/p+VddpZTQZ6/hThGJf88Q==" spinCount="100000" sheet="1" selectLockedCells="1"/>
  <mergeCells count="7">
    <mergeCell ref="B29:C29"/>
    <mergeCell ref="A2:D2"/>
    <mergeCell ref="A8:D8"/>
    <mergeCell ref="A15:D15"/>
    <mergeCell ref="A18:D18"/>
    <mergeCell ref="A27:D27"/>
    <mergeCell ref="B22:C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F36CD51F77DF41B79BB1BC99DC440E" ma:contentTypeVersion="18" ma:contentTypeDescription="Create a new document." ma:contentTypeScope="" ma:versionID="65afd7758e01fddf6305b970091a4d70">
  <xsd:schema xmlns:xsd="http://www.w3.org/2001/XMLSchema" xmlns:xs="http://www.w3.org/2001/XMLSchema" xmlns:p="http://schemas.microsoft.com/office/2006/metadata/properties" xmlns:ns2="2d98e737-87be-4ac1-8006-765534f1d020" xmlns:ns3="7bf86415-101a-468f-addc-8d0271241798" targetNamespace="http://schemas.microsoft.com/office/2006/metadata/properties" ma:root="true" ma:fieldsID="e7fed5fb8236dfd7ffbfd5b7eda89e6a" ns2:_="" ns3:_="">
    <xsd:import namespace="2d98e737-87be-4ac1-8006-765534f1d020"/>
    <xsd:import namespace="7bf86415-101a-468f-addc-8d027124179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8e737-87be-4ac1-8006-765534f1d0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8dced68-eea7-492f-b00a-d5df83aac6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f86415-101a-468f-addc-8d027124179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29dc9a0-22d2-4a4e-9c68-c8f16b675711}" ma:internalName="TaxCatchAll" ma:showField="CatchAllData" ma:web="7bf86415-101a-468f-addc-8d02712417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bf86415-101a-468f-addc-8d0271241798" xsi:nil="true"/>
    <lcf76f155ced4ddcb4097134ff3c332f xmlns="2d98e737-87be-4ac1-8006-765534f1d0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E9140F-C8F8-47D1-87CA-F951B0A9D3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8e737-87be-4ac1-8006-765534f1d020"/>
    <ds:schemaRef ds:uri="7bf86415-101a-468f-addc-8d02712417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A428AA-6DB0-49BF-80B3-C09A2F0436D6}">
  <ds:schemaRefs>
    <ds:schemaRef ds:uri="http://schemas.microsoft.com/sharepoint/v3/contenttype/forms"/>
  </ds:schemaRefs>
</ds:datastoreItem>
</file>

<file path=customXml/itemProps3.xml><?xml version="1.0" encoding="utf-8"?>
<ds:datastoreItem xmlns:ds="http://schemas.openxmlformats.org/officeDocument/2006/customXml" ds:itemID="{7ED8781C-EAA1-4337-A6D5-8B425E4EA261}">
  <ds:schemaRefs>
    <ds:schemaRef ds:uri="http://schemas.microsoft.com/office/2006/metadata/properties"/>
    <ds:schemaRef ds:uri="http://schemas.microsoft.com/office/infopath/2007/PartnerControls"/>
    <ds:schemaRef ds:uri="7bf86415-101a-468f-addc-8d0271241798"/>
    <ds:schemaRef ds:uri="2d98e737-87be-4ac1-8006-765534f1d020"/>
  </ds:schemaRefs>
</ds:datastoreItem>
</file>

<file path=docMetadata/LabelInfo.xml><?xml version="1.0" encoding="utf-8"?>
<clbl:labelList xmlns:clbl="http://schemas.microsoft.com/office/2020/mipLabelMetadata">
  <clbl:label id="{0b8b3cf7-6d6d-4d10-b12d-8648dcec660c}" enabled="0" method="" siteId="{0b8b3cf7-6d6d-4d10-b12d-8648dcec660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Form 1040</vt:lpstr>
      <vt:lpstr>Calc &amp; Withholding</vt:lpstr>
      <vt:lpstr>Social Security</vt:lpstr>
      <vt:lpstr>Medicare</vt:lpstr>
      <vt:lpstr>Line--44 Qual Div</vt:lpstr>
      <vt:lpstr>CA Taxable income</vt:lpstr>
      <vt:lpstr>CA State Tax</vt:lpstr>
      <vt:lpstr>Standard Deduction</vt:lpstr>
      <vt:lpstr>'Form 1040'!Print_Area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dc:creator>
  <cp:keywords/>
  <dc:description/>
  <cp:lastModifiedBy>Mike Razzouk</cp:lastModifiedBy>
  <cp:revision/>
  <cp:lastPrinted>2025-07-24T21:39:17Z</cp:lastPrinted>
  <dcterms:created xsi:type="dcterms:W3CDTF">2009-12-30T20:14:52Z</dcterms:created>
  <dcterms:modified xsi:type="dcterms:W3CDTF">2026-03-06T17:25:19Z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0x01010035F36CD51F77DF41B79BB1BC99DC440E</vt:lpwstr>
  </property>
  <property fmtid="{D5CDD505-2E9C-101B-9397-08002B2CF9AE}" pid="3" name="MediaServiceImageTags">
    <vt:lpwstr/>
  </property>
</Properties>
</file>