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any\Files\Shared Docs\TRAVIS BRAINE\"/>
    </mc:Choice>
  </mc:AlternateContent>
  <xr:revisionPtr revIDLastSave="0" documentId="13_ncr:1_{1C24B8F9-E440-4ECE-8713-8E9A1AAAF5EA}" xr6:coauthVersionLast="47" xr6:coauthVersionMax="47" xr10:uidLastSave="{00000000-0000-0000-0000-000000000000}"/>
  <bookViews>
    <workbookView xWindow="-24120" yWindow="-120" windowWidth="24240" windowHeight="13140" xr2:uid="{B266E9F1-8D51-44B7-8FBE-C9BAF7E62463}"/>
  </bookViews>
  <sheets>
    <sheet name="Calculator" sheetId="2" r:id="rId1"/>
    <sheet name="Side Work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4" i="1" l="1"/>
  <c r="AB35" i="1"/>
  <c r="AB36" i="1" s="1"/>
  <c r="AB37" i="1" s="1"/>
  <c r="AB38" i="1" s="1"/>
  <c r="AB39" i="1" s="1"/>
  <c r="AB40" i="1" s="1"/>
  <c r="AB41" i="1" s="1"/>
  <c r="AB42" i="1" s="1"/>
  <c r="AB43" i="1" s="1"/>
  <c r="X34" i="1"/>
  <c r="AA34" i="1" s="1"/>
  <c r="X35" i="1"/>
  <c r="AA35" i="1" s="1"/>
  <c r="X36" i="1"/>
  <c r="AA36" i="1" s="1"/>
  <c r="X37" i="1"/>
  <c r="AA37" i="1" s="1"/>
  <c r="X38" i="1"/>
  <c r="AA38" i="1" s="1"/>
  <c r="X39" i="1"/>
  <c r="AA39" i="1" s="1"/>
  <c r="X40" i="1"/>
  <c r="AA40" i="1" s="1"/>
  <c r="X41" i="1"/>
  <c r="AA41" i="1" s="1"/>
  <c r="X42" i="1"/>
  <c r="AA42" i="1" s="1"/>
  <c r="X43" i="1"/>
  <c r="AA43" i="1" s="1"/>
  <c r="T34" i="1"/>
  <c r="T35" i="1"/>
  <c r="T36" i="1" s="1"/>
  <c r="T37" i="1" s="1"/>
  <c r="T38" i="1" s="1"/>
  <c r="T39" i="1" s="1"/>
  <c r="T40" i="1" s="1"/>
  <c r="T41" i="1" s="1"/>
  <c r="T42" i="1" s="1"/>
  <c r="T43" i="1" s="1"/>
  <c r="P34" i="1"/>
  <c r="S34" i="1" s="1"/>
  <c r="P35" i="1"/>
  <c r="S35" i="1" s="1"/>
  <c r="P36" i="1"/>
  <c r="S36" i="1" s="1"/>
  <c r="P37" i="1"/>
  <c r="S37" i="1" s="1"/>
  <c r="P38" i="1"/>
  <c r="S38" i="1" s="1"/>
  <c r="P39" i="1"/>
  <c r="S39" i="1" s="1"/>
  <c r="P40" i="1"/>
  <c r="S40" i="1" s="1"/>
  <c r="P41" i="1"/>
  <c r="S41" i="1" s="1"/>
  <c r="P42" i="1"/>
  <c r="S42" i="1" s="1"/>
  <c r="P43" i="1"/>
  <c r="S43" i="1" s="1"/>
  <c r="L37" i="1"/>
  <c r="L38" i="1" s="1"/>
  <c r="L39" i="1" s="1"/>
  <c r="L40" i="1" s="1"/>
  <c r="L41" i="1" s="1"/>
  <c r="L42" i="1" s="1"/>
  <c r="L43" i="1" s="1"/>
  <c r="L34" i="1"/>
  <c r="L35" i="1"/>
  <c r="L36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" i="1"/>
  <c r="AA3" i="1" s="1"/>
  <c r="AC3" i="1" s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" i="1"/>
  <c r="S3" i="1" s="1"/>
  <c r="U3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K4" i="1" s="1"/>
  <c r="H3" i="1"/>
  <c r="K3" i="1" s="1"/>
  <c r="AB16" i="1"/>
  <c r="AB17" i="1"/>
  <c r="AB18" i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15" i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5" i="1"/>
  <c r="T25" i="1"/>
  <c r="T26" i="1" s="1"/>
  <c r="T27" i="1" s="1"/>
  <c r="T28" i="1" s="1"/>
  <c r="T29" i="1" s="1"/>
  <c r="T30" i="1" s="1"/>
  <c r="T31" i="1" s="1"/>
  <c r="T32" i="1" s="1"/>
  <c r="T33" i="1" s="1"/>
  <c r="T14" i="1"/>
  <c r="T15" i="1"/>
  <c r="T16" i="1"/>
  <c r="T17" i="1" s="1"/>
  <c r="T18" i="1" s="1"/>
  <c r="T19" i="1" s="1"/>
  <c r="T20" i="1" s="1"/>
  <c r="T21" i="1" s="1"/>
  <c r="T22" i="1" s="1"/>
  <c r="T23" i="1" s="1"/>
  <c r="T24" i="1" s="1"/>
  <c r="T13" i="1"/>
  <c r="T12" i="1"/>
  <c r="B21" i="2"/>
  <c r="C21" i="2" s="1"/>
  <c r="D5" i="1" l="1"/>
  <c r="B30" i="2"/>
  <c r="B29" i="2"/>
  <c r="C29" i="2" s="1"/>
  <c r="B28" i="2"/>
  <c r="C28" i="2" s="1"/>
  <c r="B27" i="2"/>
  <c r="C27" i="2" s="1"/>
  <c r="B26" i="2"/>
  <c r="C26" i="2" s="1"/>
  <c r="B25" i="2"/>
  <c r="B24" i="2"/>
  <c r="C24" i="2" s="1"/>
  <c r="B23" i="2"/>
  <c r="C23" i="2" s="1"/>
  <c r="Z37" i="1" l="1"/>
  <c r="AC37" i="1" s="1"/>
  <c r="Z38" i="1"/>
  <c r="AC38" i="1" s="1"/>
  <c r="Z39" i="1"/>
  <c r="AC39" i="1" s="1"/>
  <c r="Z34" i="1"/>
  <c r="AC34" i="1" s="1"/>
  <c r="Z35" i="1"/>
  <c r="AC35" i="1" s="1"/>
  <c r="Z36" i="1"/>
  <c r="AC36" i="1" s="1"/>
  <c r="Z40" i="1"/>
  <c r="AC40" i="1" s="1"/>
  <c r="Z41" i="1"/>
  <c r="AC41" i="1" s="1"/>
  <c r="Z42" i="1"/>
  <c r="AC42" i="1" s="1"/>
  <c r="Z43" i="1"/>
  <c r="AC43" i="1" s="1"/>
  <c r="R36" i="1"/>
  <c r="U36" i="1" s="1"/>
  <c r="R37" i="1"/>
  <c r="U37" i="1" s="1"/>
  <c r="R41" i="1"/>
  <c r="U41" i="1" s="1"/>
  <c r="R34" i="1"/>
  <c r="U34" i="1" s="1"/>
  <c r="R35" i="1"/>
  <c r="U35" i="1" s="1"/>
  <c r="R43" i="1"/>
  <c r="U43" i="1" s="1"/>
  <c r="R42" i="1"/>
  <c r="U42" i="1" s="1"/>
  <c r="R38" i="1"/>
  <c r="U38" i="1" s="1"/>
  <c r="R39" i="1"/>
  <c r="U39" i="1" s="1"/>
  <c r="R40" i="1"/>
  <c r="U40" i="1" s="1"/>
  <c r="C30" i="2"/>
  <c r="Z15" i="1"/>
  <c r="Z21" i="1"/>
  <c r="Z27" i="1"/>
  <c r="Z33" i="1"/>
  <c r="Z23" i="1"/>
  <c r="Z24" i="1"/>
  <c r="Z25" i="1"/>
  <c r="Z16" i="1"/>
  <c r="Z22" i="1"/>
  <c r="Z28" i="1"/>
  <c r="Z14" i="1"/>
  <c r="Z29" i="1"/>
  <c r="Z30" i="1"/>
  <c r="Z19" i="1"/>
  <c r="Z31" i="1"/>
  <c r="Z20" i="1"/>
  <c r="Z26" i="1"/>
  <c r="Z32" i="1"/>
  <c r="Z17" i="1"/>
  <c r="Z18" i="1"/>
  <c r="C25" i="2"/>
  <c r="R14" i="1"/>
  <c r="R20" i="1"/>
  <c r="R26" i="1"/>
  <c r="R32" i="1"/>
  <c r="R22" i="1"/>
  <c r="R23" i="1"/>
  <c r="R12" i="1"/>
  <c r="R30" i="1"/>
  <c r="R15" i="1"/>
  <c r="R21" i="1"/>
  <c r="R27" i="1"/>
  <c r="R33" i="1"/>
  <c r="R10" i="1"/>
  <c r="R16" i="1"/>
  <c r="R9" i="1"/>
  <c r="R17" i="1"/>
  <c r="R29" i="1"/>
  <c r="R18" i="1"/>
  <c r="R24" i="1"/>
  <c r="R13" i="1"/>
  <c r="R19" i="1"/>
  <c r="R25" i="1"/>
  <c r="R31" i="1"/>
  <c r="R28" i="1"/>
  <c r="R11" i="1"/>
  <c r="B22" i="2"/>
  <c r="C22" i="2" s="1"/>
  <c r="B20" i="2"/>
  <c r="C5" i="1"/>
  <c r="C6" i="1"/>
  <c r="C7" i="1"/>
  <c r="C8" i="1"/>
  <c r="C9" i="1"/>
  <c r="C11" i="1"/>
  <c r="C12" i="1"/>
  <c r="C13" i="1"/>
  <c r="C14" i="1"/>
  <c r="C15" i="1"/>
  <c r="J37" i="1" l="1"/>
  <c r="M37" i="1" s="1"/>
  <c r="J38" i="1"/>
  <c r="M38" i="1" s="1"/>
  <c r="J36" i="1"/>
  <c r="M36" i="1" s="1"/>
  <c r="J39" i="1"/>
  <c r="M39" i="1" s="1"/>
  <c r="J34" i="1"/>
  <c r="M34" i="1" s="1"/>
  <c r="J43" i="1"/>
  <c r="M43" i="1" s="1"/>
  <c r="J40" i="1"/>
  <c r="M40" i="1" s="1"/>
  <c r="J41" i="1"/>
  <c r="M41" i="1" s="1"/>
  <c r="J42" i="1"/>
  <c r="M42" i="1" s="1"/>
  <c r="J35" i="1"/>
  <c r="M35" i="1" s="1"/>
  <c r="J3" i="1"/>
  <c r="C20" i="2"/>
  <c r="D23" i="2" s="1"/>
  <c r="J13" i="1"/>
  <c r="J19" i="1"/>
  <c r="J25" i="1"/>
  <c r="J31" i="1"/>
  <c r="J8" i="1"/>
  <c r="J21" i="1"/>
  <c r="J16" i="1"/>
  <c r="J5" i="1"/>
  <c r="J17" i="1"/>
  <c r="J6" i="1"/>
  <c r="J14" i="1"/>
  <c r="J20" i="1"/>
  <c r="J26" i="1"/>
  <c r="J32" i="1"/>
  <c r="J9" i="1"/>
  <c r="J15" i="1"/>
  <c r="J33" i="1"/>
  <c r="J4" i="1"/>
  <c r="M4" i="1" s="1"/>
  <c r="J22" i="1"/>
  <c r="J28" i="1"/>
  <c r="J11" i="1"/>
  <c r="J23" i="1"/>
  <c r="J29" i="1"/>
  <c r="J12" i="1"/>
  <c r="J18" i="1"/>
  <c r="J24" i="1"/>
  <c r="J30" i="1"/>
  <c r="J7" i="1"/>
  <c r="J27" i="1"/>
  <c r="J10" i="1"/>
  <c r="S33" i="1"/>
  <c r="S32" i="1"/>
  <c r="S31" i="1"/>
  <c r="U31" i="1" s="1"/>
  <c r="S30" i="1"/>
  <c r="U30" i="1" s="1"/>
  <c r="S29" i="1"/>
  <c r="U29" i="1" s="1"/>
  <c r="AA33" i="1"/>
  <c r="AA32" i="1"/>
  <c r="AC32" i="1" s="1"/>
  <c r="AA31" i="1"/>
  <c r="AA30" i="1"/>
  <c r="AC30" i="1" s="1"/>
  <c r="AA29" i="1"/>
  <c r="AA28" i="1"/>
  <c r="AC28" i="1" s="1"/>
  <c r="AA27" i="1"/>
  <c r="AA26" i="1"/>
  <c r="AC26" i="1" s="1"/>
  <c r="AA25" i="1"/>
  <c r="AA24" i="1"/>
  <c r="AC24" i="1" s="1"/>
  <c r="AA23" i="1"/>
  <c r="AA22" i="1"/>
  <c r="AC22" i="1" s="1"/>
  <c r="AA21" i="1"/>
  <c r="AA20" i="1"/>
  <c r="AA19" i="1"/>
  <c r="AC19" i="1" s="1"/>
  <c r="AA18" i="1"/>
  <c r="AC18" i="1" s="1"/>
  <c r="AA17" i="1"/>
  <c r="AA16" i="1"/>
  <c r="AC16" i="1" s="1"/>
  <c r="AA15" i="1"/>
  <c r="AC15" i="1" s="1"/>
  <c r="AA14" i="1"/>
  <c r="AA13" i="1"/>
  <c r="AC13" i="1" s="1"/>
  <c r="AA12" i="1"/>
  <c r="AC12" i="1" s="1"/>
  <c r="AA11" i="1"/>
  <c r="AC11" i="1" s="1"/>
  <c r="AA10" i="1"/>
  <c r="AC10" i="1" s="1"/>
  <c r="AA9" i="1"/>
  <c r="AC9" i="1" s="1"/>
  <c r="AA8" i="1"/>
  <c r="AC8" i="1" s="1"/>
  <c r="AA7" i="1"/>
  <c r="AC7" i="1" s="1"/>
  <c r="AA6" i="1"/>
  <c r="AC6" i="1" s="1"/>
  <c r="AA5" i="1"/>
  <c r="AC5" i="1" s="1"/>
  <c r="AA4" i="1"/>
  <c r="AC4" i="1" s="1"/>
  <c r="S28" i="1"/>
  <c r="U28" i="1" s="1"/>
  <c r="S27" i="1"/>
  <c r="U27" i="1" s="1"/>
  <c r="S26" i="1"/>
  <c r="U26" i="1" s="1"/>
  <c r="S25" i="1"/>
  <c r="U25" i="1" s="1"/>
  <c r="S24" i="1"/>
  <c r="U24" i="1" s="1"/>
  <c r="S23" i="1"/>
  <c r="U23" i="1" s="1"/>
  <c r="S22" i="1"/>
  <c r="U22" i="1" s="1"/>
  <c r="S21" i="1"/>
  <c r="U21" i="1" s="1"/>
  <c r="S20" i="1"/>
  <c r="U20" i="1" s="1"/>
  <c r="S19" i="1"/>
  <c r="U19" i="1" s="1"/>
  <c r="S18" i="1"/>
  <c r="U18" i="1" s="1"/>
  <c r="S17" i="1"/>
  <c r="U17" i="1" s="1"/>
  <c r="S16" i="1"/>
  <c r="U16" i="1" s="1"/>
  <c r="S15" i="1"/>
  <c r="S14" i="1"/>
  <c r="U14" i="1" s="1"/>
  <c r="S13" i="1"/>
  <c r="U13" i="1" s="1"/>
  <c r="S12" i="1"/>
  <c r="U12" i="1" s="1"/>
  <c r="S11" i="1"/>
  <c r="U11" i="1" s="1"/>
  <c r="S10" i="1"/>
  <c r="U10" i="1" s="1"/>
  <c r="S9" i="1"/>
  <c r="U9" i="1" s="1"/>
  <c r="S8" i="1"/>
  <c r="U8" i="1" s="1"/>
  <c r="S7" i="1"/>
  <c r="U7" i="1" s="1"/>
  <c r="S6" i="1"/>
  <c r="U6" i="1" s="1"/>
  <c r="S5" i="1"/>
  <c r="U5" i="1" s="1"/>
  <c r="S4" i="1"/>
  <c r="U4" i="1" s="1"/>
  <c r="K24" i="1"/>
  <c r="K25" i="1"/>
  <c r="K26" i="1"/>
  <c r="K27" i="1"/>
  <c r="K28" i="1"/>
  <c r="K29" i="1"/>
  <c r="K30" i="1"/>
  <c r="K31" i="1"/>
  <c r="K32" i="1"/>
  <c r="K3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E15" i="1"/>
  <c r="E13" i="1"/>
  <c r="D15" i="1"/>
  <c r="E14" i="1"/>
  <c r="E12" i="1"/>
  <c r="E11" i="1"/>
  <c r="E10" i="1"/>
  <c r="D10" i="1" s="1"/>
  <c r="E9" i="1"/>
  <c r="E8" i="1"/>
  <c r="E7" i="1"/>
  <c r="E6" i="1"/>
  <c r="E5" i="1"/>
  <c r="D12" i="1"/>
  <c r="D14" i="1"/>
  <c r="D7" i="1"/>
  <c r="D9" i="1"/>
  <c r="D6" i="1"/>
  <c r="D28" i="2" l="1"/>
  <c r="D20" i="2"/>
  <c r="D30" i="2"/>
  <c r="D29" i="2"/>
  <c r="D27" i="2"/>
  <c r="M12" i="1"/>
  <c r="D25" i="2"/>
  <c r="M26" i="1"/>
  <c r="M16" i="1"/>
  <c r="M23" i="1"/>
  <c r="M14" i="1"/>
  <c r="M24" i="1"/>
  <c r="M17" i="1"/>
  <c r="D24" i="2"/>
  <c r="D26" i="2"/>
  <c r="D22" i="2"/>
  <c r="D21" i="2"/>
  <c r="M29" i="1"/>
  <c r="AC21" i="1"/>
  <c r="AC27" i="1"/>
  <c r="AC33" i="1"/>
  <c r="AC20" i="1"/>
  <c r="U15" i="1"/>
  <c r="M33" i="1"/>
  <c r="M32" i="1"/>
  <c r="M31" i="1"/>
  <c r="M30" i="1"/>
  <c r="M28" i="1"/>
  <c r="M27" i="1"/>
  <c r="M25" i="1"/>
  <c r="M22" i="1"/>
  <c r="M21" i="1"/>
  <c r="M20" i="1"/>
  <c r="M19" i="1"/>
  <c r="M18" i="1"/>
  <c r="M15" i="1"/>
  <c r="M13" i="1"/>
  <c r="M10" i="1"/>
  <c r="M9" i="1"/>
  <c r="M8" i="1"/>
  <c r="M7" i="1"/>
  <c r="M6" i="1"/>
  <c r="AC14" i="1"/>
  <c r="M11" i="1"/>
  <c r="M5" i="1"/>
  <c r="U33" i="1"/>
  <c r="U32" i="1"/>
  <c r="AC17" i="1"/>
  <c r="AC23" i="1"/>
  <c r="AC31" i="1"/>
  <c r="AC25" i="1"/>
  <c r="AC29" i="1"/>
  <c r="D8" i="1"/>
  <c r="D11" i="1"/>
  <c r="D13" i="1"/>
</calcChain>
</file>

<file path=xl/sharedStrings.xml><?xml version="1.0" encoding="utf-8"?>
<sst xmlns="http://schemas.openxmlformats.org/spreadsheetml/2006/main" count="52" uniqueCount="37">
  <si>
    <t>Age</t>
  </si>
  <si>
    <t>Monthly Payment</t>
  </si>
  <si>
    <t>N/A</t>
  </si>
  <si>
    <t>Overall Monthly Payment Increase / (Reduction)</t>
  </si>
  <si>
    <t>Future Value at Age 90</t>
  </si>
  <si>
    <t>Age 60</t>
  </si>
  <si>
    <t>years</t>
  </si>
  <si>
    <t>rate</t>
  </si>
  <si>
    <t># of Periods</t>
  </si>
  <si>
    <t>Brief Overview</t>
  </si>
  <si>
    <t># of periods/year</t>
  </si>
  <si>
    <t>monthly payment</t>
  </si>
  <si>
    <t>monthly rate</t>
  </si>
  <si>
    <t>nper</t>
  </si>
  <si>
    <t>amount</t>
  </si>
  <si>
    <t>Age 65</t>
  </si>
  <si>
    <t>Age 70</t>
  </si>
  <si>
    <t>What is the best year to start taking CPP payments to maximize your payout?</t>
  </si>
  <si>
    <t>Calculations Given Numbers Above</t>
  </si>
  <si>
    <t>Future Value of All Monthly Payments to Your Life Expectancy</t>
  </si>
  <si>
    <t>Starting Age</t>
  </si>
  <si>
    <t>Ranking for Best Option</t>
  </si>
  <si>
    <t xml:space="preserve">Note: If you know you've maxed out your CPP, then you monthy withdrawal amount if you started at age 65 is $1,175.83. For a reference  </t>
  </si>
  <si>
    <t>Monthly withdrawl amount if you started taking payments at age 65</t>
  </si>
  <si>
    <t>Interactive Calculator (plug in your unique numbers in the blue boxes below)</t>
  </si>
  <si>
    <t>Inflation Rate of your choice (1.5% to 2% is the norm)</t>
  </si>
  <si>
    <t xml:space="preserve">point, the average CPP payout in Cananda is $710.41 as of June 2020 according to the Government of Canada. </t>
  </si>
  <si>
    <t xml:space="preserve"> If the cells are tampered with on accident, please close and redownload the file</t>
  </si>
  <si>
    <t>Crossover for CPP Payout at 60, 65, and 90 using i=1.5%</t>
  </si>
  <si>
    <t>From:</t>
  </si>
  <si>
    <t>To:</t>
  </si>
  <si>
    <t xml:space="preserve">Your Life Expectancy given estimates from Statitsics Canada and your own assumptions (years) </t>
  </si>
  <si>
    <t>Link for your CPP payout value at age 65</t>
  </si>
  <si>
    <t>Link for Life Expectancy Estimates from Stats Canada</t>
  </si>
  <si>
    <t>Book with FCF Team professionals now to find out how we can help to maximize your payouts!</t>
  </si>
  <si>
    <t xml:space="preserve"> Earnings limit over most of their working years. </t>
  </si>
  <si>
    <t>Disclaimer: All calculations are under the assumption the client has maintained a net taxable income over the Yearly Maximum Pensionable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</si>
</sst>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%"/>
    <numFmt numFmtId="166" formatCode="&quot;$&quot;#,##0.00"/>
    <numFmt numFmtId="167" formatCode="0.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 (Body)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1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n">
        <color theme="1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theme="1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2" fontId="0" fillId="0" borderId="0" xfId="0" applyNumberFormat="1"/>
    <xf numFmtId="167" fontId="0" fillId="0" borderId="0" xfId="0" applyNumberFormat="1" applyAlignment="1">
      <alignment horizontal="center"/>
    </xf>
    <xf numFmtId="0" fontId="0" fillId="7" borderId="0" xfId="0" applyFill="1" applyBorder="1"/>
    <xf numFmtId="0" fontId="0" fillId="7" borderId="5" xfId="0" applyFill="1" applyBorder="1"/>
    <xf numFmtId="0" fontId="0" fillId="5" borderId="0" xfId="0" applyFill="1" applyBorder="1" applyAlignment="1">
      <alignment horizontal="left" indent="1"/>
    </xf>
    <xf numFmtId="166" fontId="0" fillId="6" borderId="5" xfId="0" applyNumberFormat="1" applyFill="1" applyBorder="1"/>
    <xf numFmtId="0" fontId="0" fillId="6" borderId="5" xfId="0" applyFill="1" applyBorder="1"/>
    <xf numFmtId="10" fontId="0" fillId="6" borderId="8" xfId="0" applyNumberFormat="1" applyFill="1" applyBorder="1"/>
    <xf numFmtId="0" fontId="0" fillId="7" borderId="12" xfId="0" applyFill="1" applyBorder="1"/>
    <xf numFmtId="0" fontId="0" fillId="5" borderId="12" xfId="0" applyFill="1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5" fillId="7" borderId="12" xfId="2" applyFill="1" applyBorder="1"/>
    <xf numFmtId="165" fontId="0" fillId="0" borderId="0" xfId="0" applyNumberFormat="1"/>
    <xf numFmtId="10" fontId="0" fillId="0" borderId="0" xfId="0" applyNumberFormat="1"/>
    <xf numFmtId="0" fontId="5" fillId="7" borderId="0" xfId="2" applyFill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21" xfId="0" applyFill="1" applyBorder="1"/>
    <xf numFmtId="0" fontId="0" fillId="7" borderId="22" xfId="0" applyFill="1" applyBorder="1"/>
    <xf numFmtId="0" fontId="5" fillId="7" borderId="20" xfId="2" applyFill="1" applyBorder="1"/>
    <xf numFmtId="0" fontId="0" fillId="5" borderId="12" xfId="0" applyFill="1" applyBorder="1" applyAlignment="1">
      <alignment horizontal="left" indent="1"/>
    </xf>
    <xf numFmtId="0" fontId="0" fillId="5" borderId="0" xfId="0" applyFill="1" applyBorder="1" applyAlignment="1">
      <alignment horizontal="left" indent="1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13" xfId="0" applyFill="1" applyBorder="1" applyAlignment="1">
      <alignment horizontal="left" indent="1"/>
    </xf>
    <xf numFmtId="0" fontId="0" fillId="5" borderId="7" xfId="0" applyFill="1" applyBorder="1" applyAlignment="1">
      <alignment horizontal="left" indent="1"/>
    </xf>
    <xf numFmtId="0" fontId="1" fillId="3" borderId="1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rgbClr val="002060"/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</a:rPr>
              <a:t>CPP Payout Projections (adjusted for numbers given) </a:t>
            </a:r>
          </a:p>
        </c:rich>
      </c:tx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rgbClr val="00206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Starting at 60</c:v>
          </c:tx>
          <c:spPr>
            <a:ln w="22225" cap="rnd">
              <a:solidFill>
                <a:schemeClr val="bg1">
                  <a:lumMod val="50000"/>
                </a:schemeClr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cat>
            <c:numRef>
              <c:f>'Side Work'!$G$3:$G$43</c:f>
              <c:numCache>
                <c:formatCode>General</c:formatCode>
                <c:ptCount val="41"/>
                <c:pt idx="0">
                  <c:v>60</c:v>
                </c:pt>
                <c:pt idx="5">
                  <c:v>65</c:v>
                </c:pt>
                <c:pt idx="10">
                  <c:v>70</c:v>
                </c:pt>
                <c:pt idx="15">
                  <c:v>75</c:v>
                </c:pt>
                <c:pt idx="20">
                  <c:v>80</c:v>
                </c:pt>
                <c:pt idx="25">
                  <c:v>85</c:v>
                </c:pt>
                <c:pt idx="30">
                  <c:v>90</c:v>
                </c:pt>
                <c:pt idx="35">
                  <c:v>95</c:v>
                </c:pt>
                <c:pt idx="40">
                  <c:v>100</c:v>
                </c:pt>
              </c:numCache>
            </c:numRef>
          </c:cat>
          <c:val>
            <c:numRef>
              <c:f>'Side Work'!$M$3:$M$43</c:f>
              <c:numCache>
                <c:formatCode>0.00</c:formatCode>
                <c:ptCount val="41"/>
                <c:pt idx="0" formatCode="General">
                  <c:v>0</c:v>
                </c:pt>
                <c:pt idx="1">
                  <c:v>7733.0206199891336</c:v>
                </c:pt>
                <c:pt idx="2">
                  <c:v>15582.837349175861</c:v>
                </c:pt>
                <c:pt idx="3">
                  <c:v>23551.214224124236</c:v>
                </c:pt>
                <c:pt idx="4">
                  <c:v>31639.941924623032</c:v>
                </c:pt>
                <c:pt idx="5">
                  <c:v>39850.838176093363</c:v>
                </c:pt>
                <c:pt idx="6">
                  <c:v>48185.748158073919</c:v>
                </c:pt>
                <c:pt idx="7">
                  <c:v>56646.544918875516</c:v>
                </c:pt>
                <c:pt idx="8">
                  <c:v>65235.129796498994</c:v>
                </c:pt>
                <c:pt idx="9">
                  <c:v>73953.432845910007</c:v>
                </c:pt>
                <c:pt idx="10">
                  <c:v>82803.413272767095</c:v>
                </c:pt>
                <c:pt idx="11">
                  <c:v>91787.05987370119</c:v>
                </c:pt>
                <c:pt idx="12">
                  <c:v>100906.39148324408</c:v>
                </c:pt>
                <c:pt idx="13">
                  <c:v>110163.45742750786</c:v>
                </c:pt>
                <c:pt idx="14">
                  <c:v>119560.33798471617</c:v>
                </c:pt>
                <c:pt idx="15">
                  <c:v>129099.14485269098</c:v>
                </c:pt>
                <c:pt idx="16">
                  <c:v>138782.02162340051</c:v>
                </c:pt>
                <c:pt idx="17">
                  <c:v>148611.14426467384</c:v>
                </c:pt>
                <c:pt idx="18">
                  <c:v>158588.72160919214</c:v>
                </c:pt>
                <c:pt idx="19">
                  <c:v>168716.99585086413</c:v>
                </c:pt>
                <c:pt idx="20">
                  <c:v>178998.24304869969</c:v>
                </c:pt>
                <c:pt idx="21">
                  <c:v>189434.77363829321</c:v>
                </c:pt>
                <c:pt idx="22">
                  <c:v>200028.93295103218</c:v>
                </c:pt>
                <c:pt idx="23">
                  <c:v>210783.10174114775</c:v>
                </c:pt>
                <c:pt idx="24">
                  <c:v>221699.69672072591</c:v>
                </c:pt>
                <c:pt idx="25">
                  <c:v>232781.17110279846</c:v>
                </c:pt>
                <c:pt idx="26">
                  <c:v>244030.0151526375</c:v>
                </c:pt>
                <c:pt idx="27">
                  <c:v>255448.75674737591</c:v>
                </c:pt>
                <c:pt idx="28">
                  <c:v>267039.96194408002</c:v>
                </c:pt>
                <c:pt idx="29">
                  <c:v>278806.23555640248</c:v>
                </c:pt>
                <c:pt idx="30">
                  <c:v>290750.22173994489</c:v>
                </c:pt>
                <c:pt idx="31">
                  <c:v>302874.6045864601</c:v>
                </c:pt>
                <c:pt idx="32">
                  <c:v>315182.10872703162</c:v>
                </c:pt>
                <c:pt idx="33">
                  <c:v>327675.49994436023</c:v>
                </c:pt>
                <c:pt idx="34">
                  <c:v>340357.5857943006</c:v>
                </c:pt>
                <c:pt idx="35">
                  <c:v>353231.21623678389</c:v>
                </c:pt>
                <c:pt idx="36">
                  <c:v>366299.28427627089</c:v>
                </c:pt>
                <c:pt idx="37">
                  <c:v>379564.72661187663</c:v>
                </c:pt>
                <c:pt idx="38">
                  <c:v>393030.52429731539</c:v>
                </c:pt>
                <c:pt idx="39">
                  <c:v>406699.70341081294</c:v>
                </c:pt>
                <c:pt idx="40">
                  <c:v>420575.33573513647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F9-4E59-A551-65726DB67AFF}"/>
            </c:ext>
          </c:extLst>
        </c:ser>
        <c:ser>
          <c:idx val="1"/>
          <c:order val="1"/>
          <c:tx>
            <c:v>Starting at 65</c:v>
          </c:tx>
          <c:spPr>
            <a:ln w="22225" cap="rnd">
              <a:solidFill>
                <a:srgbClr val="002060"/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cat>
            <c:numRef>
              <c:f>'Side Work'!$G$3:$G$43</c:f>
              <c:numCache>
                <c:formatCode>General</c:formatCode>
                <c:ptCount val="41"/>
                <c:pt idx="0">
                  <c:v>60</c:v>
                </c:pt>
                <c:pt idx="5">
                  <c:v>65</c:v>
                </c:pt>
                <c:pt idx="10">
                  <c:v>70</c:v>
                </c:pt>
                <c:pt idx="15">
                  <c:v>75</c:v>
                </c:pt>
                <c:pt idx="20">
                  <c:v>80</c:v>
                </c:pt>
                <c:pt idx="25">
                  <c:v>85</c:v>
                </c:pt>
                <c:pt idx="30">
                  <c:v>90</c:v>
                </c:pt>
                <c:pt idx="35">
                  <c:v>95</c:v>
                </c:pt>
                <c:pt idx="40">
                  <c:v>100</c:v>
                </c:pt>
              </c:numCache>
            </c:numRef>
          </c:cat>
          <c:val>
            <c:numRef>
              <c:f>'Side Work'!$U$3:$U$43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12082.84471873302</c:v>
                </c:pt>
                <c:pt idx="7">
                  <c:v>24348.183358087281</c:v>
                </c:pt>
                <c:pt idx="8">
                  <c:v>36798.772225194116</c:v>
                </c:pt>
                <c:pt idx="9">
                  <c:v>49437.409257223488</c:v>
                </c:pt>
                <c:pt idx="10">
                  <c:v>62266.934650145879</c:v>
                </c:pt>
                <c:pt idx="11">
                  <c:v>75290.231496990498</c:v>
                </c:pt>
                <c:pt idx="12">
                  <c:v>88510.226435742996</c:v>
                </c:pt>
                <c:pt idx="13">
                  <c:v>101929.89030702968</c:v>
                </c:pt>
                <c:pt idx="14">
                  <c:v>115552.23882173441</c:v>
                </c:pt>
                <c:pt idx="15">
                  <c:v>129380.33323869859</c:v>
                </c:pt>
                <c:pt idx="16">
                  <c:v>143417.2810526581</c:v>
                </c:pt>
                <c:pt idx="17">
                  <c:v>157666.23669256887</c:v>
                </c:pt>
                <c:pt idx="18">
                  <c:v>172130.40223048104</c:v>
                </c:pt>
                <c:pt idx="19">
                  <c:v>186813.02810111901</c:v>
                </c:pt>
                <c:pt idx="20">
                  <c:v>201717.41383232965</c:v>
                </c:pt>
                <c:pt idx="21">
                  <c:v>216846.90878656329</c:v>
                </c:pt>
                <c:pt idx="22">
                  <c:v>232204.91291355286</c:v>
                </c:pt>
                <c:pt idx="23">
                  <c:v>247794.87751436271</c:v>
                </c:pt>
                <c:pt idx="24">
                  <c:v>263620.3060169752</c:v>
                </c:pt>
                <c:pt idx="25">
                  <c:v>279684.75476359326</c:v>
                </c:pt>
                <c:pt idx="26">
                  <c:v>295991.83380983316</c:v>
                </c:pt>
                <c:pt idx="27">
                  <c:v>312545.20773598779</c:v>
                </c:pt>
                <c:pt idx="28">
                  <c:v>329348.59647054342</c:v>
                </c:pt>
                <c:pt idx="29">
                  <c:v>346405.77612613421</c:v>
                </c:pt>
                <c:pt idx="30">
                  <c:v>363720.57984812261</c:v>
                </c:pt>
                <c:pt idx="31">
                  <c:v>381296.89867599605</c:v>
                </c:pt>
                <c:pt idx="32">
                  <c:v>399138.68241777486</c:v>
                </c:pt>
                <c:pt idx="33">
                  <c:v>417249.94053762499</c:v>
                </c:pt>
                <c:pt idx="34">
                  <c:v>435634.74305687885</c:v>
                </c:pt>
                <c:pt idx="35">
                  <c:v>454297.22146866389</c:v>
                </c:pt>
                <c:pt idx="36">
                  <c:v>473241.56966634392</c:v>
                </c:pt>
                <c:pt idx="37">
                  <c:v>492472.04488598689</c:v>
                </c:pt>
                <c:pt idx="38">
                  <c:v>511992.96866306284</c:v>
                </c:pt>
                <c:pt idx="39">
                  <c:v>531808.72780359467</c:v>
                </c:pt>
                <c:pt idx="40">
                  <c:v>551923.77536997478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9-4E59-A551-65726DB67AFF}"/>
            </c:ext>
          </c:extLst>
        </c:ser>
        <c:ser>
          <c:idx val="2"/>
          <c:order val="2"/>
          <c:tx>
            <c:v>Starting at 70</c:v>
          </c:tx>
          <c:spPr>
            <a:ln w="22225" cap="rnd">
              <a:solidFill>
                <a:schemeClr val="accent4">
                  <a:lumMod val="75000"/>
                </a:schemeClr>
              </a:solidFill>
              <a:round/>
              <a:tailEnd type="stealth"/>
            </a:ln>
            <a:effectLst/>
          </c:spPr>
          <c:marker>
            <c:symbol val="none"/>
          </c:marker>
          <c:cat>
            <c:numRef>
              <c:f>'Side Work'!$G$3:$G$43</c:f>
              <c:numCache>
                <c:formatCode>General</c:formatCode>
                <c:ptCount val="41"/>
                <c:pt idx="0">
                  <c:v>60</c:v>
                </c:pt>
                <c:pt idx="5">
                  <c:v>65</c:v>
                </c:pt>
                <c:pt idx="10">
                  <c:v>70</c:v>
                </c:pt>
                <c:pt idx="15">
                  <c:v>75</c:v>
                </c:pt>
                <c:pt idx="20">
                  <c:v>80</c:v>
                </c:pt>
                <c:pt idx="25">
                  <c:v>85</c:v>
                </c:pt>
                <c:pt idx="30">
                  <c:v>90</c:v>
                </c:pt>
                <c:pt idx="35">
                  <c:v>95</c:v>
                </c:pt>
                <c:pt idx="40">
                  <c:v>100</c:v>
                </c:pt>
              </c:numCache>
            </c:numRef>
          </c:cat>
          <c:val>
            <c:numRef>
              <c:f>'Side Work'!$AC$3:$AC$43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17157.63950060089</c:v>
                </c:pt>
                <c:pt idx="12">
                  <c:v>34574.420368483938</c:v>
                </c:pt>
                <c:pt idx="13">
                  <c:v>52254.256559775647</c:v>
                </c:pt>
                <c:pt idx="14">
                  <c:v>70201.121145257348</c:v>
                </c:pt>
                <c:pt idx="15">
                  <c:v>88419.047203207156</c:v>
                </c:pt>
                <c:pt idx="16">
                  <c:v>106912.12872572651</c:v>
                </c:pt>
                <c:pt idx="17">
                  <c:v>125684.52153875506</c:v>
                </c:pt>
                <c:pt idx="18">
                  <c:v>144740.44423598214</c:v>
                </c:pt>
                <c:pt idx="19">
                  <c:v>164084.17912686284</c:v>
                </c:pt>
                <c:pt idx="20">
                  <c:v>183720.07319895201</c:v>
                </c:pt>
                <c:pt idx="21">
                  <c:v>203652.53909477452</c:v>
                </c:pt>
                <c:pt idx="22">
                  <c:v>223886.0561034478</c:v>
                </c:pt>
                <c:pt idx="23">
                  <c:v>244425.17116728309</c:v>
                </c:pt>
                <c:pt idx="24">
                  <c:v>265274.49990358902</c:v>
                </c:pt>
                <c:pt idx="25">
                  <c:v>286438.7276419081</c:v>
                </c:pt>
                <c:pt idx="26">
                  <c:v>307922.61047691986</c:v>
                </c:pt>
                <c:pt idx="27">
                  <c:v>329730.97633724508</c:v>
                </c:pt>
                <c:pt idx="28">
                  <c:v>351868.72607039503</c:v>
                </c:pt>
                <c:pt idx="29">
                  <c:v>374340.83454410476</c:v>
                </c:pt>
                <c:pt idx="30">
                  <c:v>397152.35176430241</c:v>
                </c:pt>
                <c:pt idx="31">
                  <c:v>420308.40400996309</c:v>
                </c:pt>
                <c:pt idx="32">
                  <c:v>443814.19498510269</c:v>
                </c:pt>
                <c:pt idx="33">
                  <c:v>467675.00698817166</c:v>
                </c:pt>
                <c:pt idx="34">
                  <c:v>491896.20209911064</c:v>
                </c:pt>
                <c:pt idx="35">
                  <c:v>516483.22338433407</c:v>
                </c:pt>
                <c:pt idx="36">
                  <c:v>541441.59611991432</c:v>
                </c:pt>
                <c:pt idx="37">
                  <c:v>566776.9290332403</c:v>
                </c:pt>
                <c:pt idx="38">
                  <c:v>592494.91556342749</c:v>
                </c:pt>
                <c:pt idx="39">
                  <c:v>618601.33514076809</c:v>
                </c:pt>
                <c:pt idx="40">
                  <c:v>645102.05448550265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F9-4E59-A551-65726DB67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  <a:effectLst/>
          </c:spPr>
        </c:dropLines>
        <c:smooth val="0"/>
        <c:axId val="702123272"/>
        <c:axId val="702123928"/>
      </c:lineChart>
      <c:catAx>
        <c:axId val="70212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123928"/>
        <c:crosses val="autoZero"/>
        <c:auto val="1"/>
        <c:lblAlgn val="ctr"/>
        <c:lblOffset val="100"/>
        <c:noMultiLvlLbl val="0"/>
      </c:catAx>
      <c:valAx>
        <c:axId val="7021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123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444499</xdr:colOff>
      <xdr:row>0</xdr:row>
      <xdr:rowOff>63499</xdr:rowOff>
    </xdr:from>
    <xdr:to>
      <xdr:col>3</xdr:col>
      <xdr:colOff>649080</xdr:colOff>
      <xdr:row>5</xdr:row>
      <xdr:rowOff>108991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4B0B0C-E9A2-5649-8B58-1977C9080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45" t="6369" r="5996" b="12605"/>
        <a:stretch/>
      </xdr:blipFill>
      <xdr:spPr>
        <a:xfrm>
          <a:off x="1206499" y="63499"/>
          <a:ext cx="5676901" cy="1023207"/>
        </a:xfrm>
        <a:prstGeom prst="rect">
          <a:avLst/>
        </a:prstGeom>
      </xdr:spPr>
    </xdr:pic>
    <xdr:clientData/>
  </xdr:twoCellAnchor>
  <xdr:twoCellAnchor>
    <xdr:from>
      <xdr:col>0</xdr:col>
      <xdr:colOff>25400</xdr:colOff>
      <xdr:row>30</xdr:row>
      <xdr:rowOff>101599</xdr:rowOff>
    </xdr:from>
    <xdr:to>
      <xdr:col>3</xdr:col>
      <xdr:colOff>1710267</xdr:colOff>
      <xdr:row>53</xdr:row>
      <xdr:rowOff>101600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8CDAE8E-6E63-43D2-BF31-F155C8AAB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utlook.office365.com/owa/calendar/FirstCapitalFinancial1@fcftest.onmicrosoft.com/bookings/" TargetMode="External"/><Relationship Id="rId2" Type="http://schemas.openxmlformats.org/officeDocument/2006/relationships/hyperlink" Target="https://www150.statcan.gc.ca/t1/tbl1/en/tv.action?pid=1310013401" TargetMode="External"/><Relationship Id="rId1" Type="http://schemas.openxmlformats.org/officeDocument/2006/relationships/hyperlink" Target="https://www.canada.ca/en/services/benefits/publicpensions/cpp/cpp-benefit/amount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2E53-8B3C-4E43-9243-96F620865D8F}">
  <dimension ref="A1:D57"/>
  <sheetViews>
    <sheetView showGridLines="0" tabSelected="1" topLeftCell="A44" zoomScaleNormal="100" workbookViewId="0">
      <selection activeCell="C66" sqref="C66"/>
    </sheetView>
  </sheetViews>
  <sheetFormatPr defaultColWidth="11.42578125" defaultRowHeight="15"/>
  <cols>
    <col min="1" max="1" width="26.7109375" customWidth="1"/>
    <col min="2" max="2" width="21.28515625" customWidth="1"/>
    <col min="3" max="3" width="55" customWidth="1"/>
    <col min="4" max="4" width="22.7109375" customWidth="1"/>
    <col min="7" max="7" width="21" customWidth="1"/>
  </cols>
  <sheetData>
    <row r="1" spans="1:4" ht="15.75" thickTop="1">
      <c r="A1" s="49"/>
      <c r="B1" s="50"/>
      <c r="C1" s="50"/>
      <c r="D1" s="51"/>
    </row>
    <row r="2" spans="1:4">
      <c r="A2" s="52"/>
      <c r="B2" s="53"/>
      <c r="C2" s="53"/>
      <c r="D2" s="54"/>
    </row>
    <row r="3" spans="1:4">
      <c r="A3" s="52"/>
      <c r="B3" s="53"/>
      <c r="C3" s="53"/>
      <c r="D3" s="54"/>
    </row>
    <row r="4" spans="1:4">
      <c r="A4" s="52"/>
      <c r="B4" s="53"/>
      <c r="C4" s="53"/>
      <c r="D4" s="54"/>
    </row>
    <row r="5" spans="1:4">
      <c r="A5" s="52"/>
      <c r="B5" s="53"/>
      <c r="C5" s="53"/>
      <c r="D5" s="54"/>
    </row>
    <row r="6" spans="1:4" ht="15.75" thickBot="1">
      <c r="A6" s="55"/>
      <c r="B6" s="56"/>
      <c r="C6" s="56"/>
      <c r="D6" s="57"/>
    </row>
    <row r="7" spans="1:4" ht="17.25" thickTop="1" thickBot="1">
      <c r="A7" s="44" t="s">
        <v>17</v>
      </c>
      <c r="B7" s="45"/>
      <c r="C7" s="45"/>
      <c r="D7" s="46"/>
    </row>
    <row r="8" spans="1:4" ht="15.75" thickTop="1">
      <c r="A8" s="41" t="s">
        <v>24</v>
      </c>
      <c r="B8" s="47"/>
      <c r="C8" s="47"/>
      <c r="D8" s="48"/>
    </row>
    <row r="9" spans="1:4">
      <c r="A9" s="27" t="s">
        <v>32</v>
      </c>
      <c r="B9" s="10"/>
      <c r="C9" s="10"/>
      <c r="D9" s="11"/>
    </row>
    <row r="10" spans="1:4">
      <c r="A10" s="30" t="s">
        <v>33</v>
      </c>
      <c r="B10" s="10"/>
      <c r="C10" s="10"/>
      <c r="D10" s="11"/>
    </row>
    <row r="11" spans="1:4">
      <c r="A11" s="16" t="s">
        <v>22</v>
      </c>
      <c r="B11" s="10"/>
      <c r="C11" s="10"/>
      <c r="D11" s="11"/>
    </row>
    <row r="12" spans="1:4">
      <c r="A12" s="16" t="s">
        <v>26</v>
      </c>
      <c r="B12" s="10"/>
      <c r="C12" s="10"/>
      <c r="D12" s="11"/>
    </row>
    <row r="13" spans="1:4">
      <c r="A13" s="17" t="s">
        <v>23</v>
      </c>
      <c r="B13" s="12"/>
      <c r="C13" s="12"/>
      <c r="D13" s="13">
        <v>1000</v>
      </c>
    </row>
    <row r="14" spans="1:4">
      <c r="A14" s="39" t="s">
        <v>31</v>
      </c>
      <c r="B14" s="40"/>
      <c r="C14" s="40"/>
      <c r="D14" s="14">
        <v>90</v>
      </c>
    </row>
    <row r="15" spans="1:4" ht="15.75" thickBot="1">
      <c r="A15" s="58" t="s">
        <v>25</v>
      </c>
      <c r="B15" s="59"/>
      <c r="C15" s="59"/>
      <c r="D15" s="15">
        <v>1.4999999999999999E-2</v>
      </c>
    </row>
    <row r="16" spans="1:4" ht="16.5" thickTop="1" thickBot="1"/>
    <row r="17" spans="1:4" ht="17.25" thickTop="1" thickBot="1">
      <c r="A17" s="60" t="s">
        <v>18</v>
      </c>
      <c r="B17" s="60"/>
      <c r="C17" s="60"/>
      <c r="D17" s="60"/>
    </row>
    <row r="18" spans="1:4" ht="15.75" thickTop="1">
      <c r="A18" s="41" t="s">
        <v>27</v>
      </c>
      <c r="B18" s="42"/>
      <c r="C18" s="42"/>
      <c r="D18" s="43"/>
    </row>
    <row r="19" spans="1:4">
      <c r="A19" s="18" t="s">
        <v>20</v>
      </c>
      <c r="B19" s="19" t="s">
        <v>1</v>
      </c>
      <c r="C19" s="19" t="s">
        <v>19</v>
      </c>
      <c r="D19" s="22" t="s">
        <v>21</v>
      </c>
    </row>
    <row r="20" spans="1:4">
      <c r="A20" s="20">
        <v>60</v>
      </c>
      <c r="B20" s="21">
        <f>D13*(1-'Side Work'!B5)</f>
        <v>640</v>
      </c>
      <c r="C20" s="21">
        <f t="shared" ref="C20:C30" si="0">B20*(((1+($D$15/12))^(($D$14-A20)*12)-1)/($D$15/12))</f>
        <v>290750.22173994489</v>
      </c>
      <c r="D20" s="23">
        <f>RANK(C20,C20:C30,0)</f>
        <v>11</v>
      </c>
    </row>
    <row r="21" spans="1:4">
      <c r="A21" s="20">
        <v>61</v>
      </c>
      <c r="B21" s="21">
        <f>D13*(1-'Side Work'!B6)</f>
        <v>712</v>
      </c>
      <c r="C21" s="21">
        <f t="shared" si="0"/>
        <v>310171.93705649779</v>
      </c>
      <c r="D21" s="23">
        <f>RANK(C21,C20:C30,0)</f>
        <v>10</v>
      </c>
    </row>
    <row r="22" spans="1:4">
      <c r="A22" s="20">
        <v>62</v>
      </c>
      <c r="B22" s="21">
        <f>D13*(1-'Side Work'!B7)</f>
        <v>784</v>
      </c>
      <c r="C22" s="21">
        <f t="shared" si="0"/>
        <v>327123.95338149799</v>
      </c>
      <c r="D22" s="23">
        <f>RANK(C22,C20:C30,0)</f>
        <v>9</v>
      </c>
    </row>
    <row r="23" spans="1:4">
      <c r="A23" s="20">
        <v>63</v>
      </c>
      <c r="B23" s="21">
        <f>D13*(1-'Side Work'!B8)</f>
        <v>856</v>
      </c>
      <c r="C23" s="21">
        <f t="shared" si="0"/>
        <v>341662.71214961528</v>
      </c>
      <c r="D23" s="23">
        <f>RANK(C23,C20:C30,0)</f>
        <v>8</v>
      </c>
    </row>
    <row r="24" spans="1:4">
      <c r="A24" s="20">
        <v>64</v>
      </c>
      <c r="B24" s="21">
        <f>D13*(1-'Side Work'!B9)</f>
        <v>928</v>
      </c>
      <c r="C24" s="21">
        <f t="shared" si="0"/>
        <v>353843.52197132434</v>
      </c>
      <c r="D24" s="23">
        <f>RANK(C24,C20:C30,0)</f>
        <v>7</v>
      </c>
    </row>
    <row r="25" spans="1:4">
      <c r="A25" s="20">
        <v>65</v>
      </c>
      <c r="B25" s="21">
        <f>D13</f>
        <v>1000</v>
      </c>
      <c r="C25" s="21">
        <f t="shared" si="0"/>
        <v>363720.57984812255</v>
      </c>
      <c r="D25" s="23">
        <f>RANK(C25,C20:C30,0)</f>
        <v>6</v>
      </c>
    </row>
    <row r="26" spans="1:4">
      <c r="A26" s="20">
        <v>66</v>
      </c>
      <c r="B26" s="21">
        <f>D13*(1+'Side Work'!B11)</f>
        <v>1084</v>
      </c>
      <c r="C26" s="21">
        <f t="shared" si="0"/>
        <v>375503.86132072954</v>
      </c>
      <c r="D26" s="23">
        <f>RANK(C26,C20:C30,0)</f>
        <v>5</v>
      </c>
    </row>
    <row r="27" spans="1:4">
      <c r="A27" s="20">
        <v>67</v>
      </c>
      <c r="B27" s="21">
        <f>D13*(1+'Side Work'!B12)</f>
        <v>1168</v>
      </c>
      <c r="C27" s="21">
        <f t="shared" si="0"/>
        <v>384679.16067759471</v>
      </c>
      <c r="D27" s="23">
        <f>RANK(C27,C20:C30,0)</f>
        <v>4</v>
      </c>
    </row>
    <row r="28" spans="1:4">
      <c r="A28" s="20">
        <v>68</v>
      </c>
      <c r="B28" s="21">
        <f>D13*(1+'Side Work'!B13)</f>
        <v>1252</v>
      </c>
      <c r="C28" s="21">
        <f t="shared" si="0"/>
        <v>391306.60008545674</v>
      </c>
      <c r="D28" s="23">
        <f>RANK(C28,C20:C30,0)</f>
        <v>3</v>
      </c>
    </row>
    <row r="29" spans="1:4">
      <c r="A29" s="20">
        <v>69</v>
      </c>
      <c r="B29" s="21">
        <f>D13*(1+'Side Work'!B14)</f>
        <v>1336</v>
      </c>
      <c r="C29" s="21">
        <f t="shared" si="0"/>
        <v>395445.08996993711</v>
      </c>
      <c r="D29" s="23">
        <f>RANK(C29,C20:C30,0)</f>
        <v>2</v>
      </c>
    </row>
    <row r="30" spans="1:4" ht="15.75" thickBot="1">
      <c r="A30" s="24">
        <v>70</v>
      </c>
      <c r="B30" s="25">
        <f>D13*(1+'Side Work'!B15)</f>
        <v>1420</v>
      </c>
      <c r="C30" s="25">
        <f t="shared" si="0"/>
        <v>397152.35176430247</v>
      </c>
      <c r="D30" s="26">
        <f>RANK(C30,C20:C30,0)</f>
        <v>1</v>
      </c>
    </row>
    <row r="31" spans="1:4" ht="15.75" thickTop="1"/>
    <row r="54" spans="1:4" ht="15.75" thickBot="1"/>
    <row r="55" spans="1:4">
      <c r="A55" s="35" t="s">
        <v>36</v>
      </c>
      <c r="B55" s="31"/>
      <c r="C55" s="31"/>
      <c r="D55" s="32"/>
    </row>
    <row r="56" spans="1:4">
      <c r="A56" s="33" t="s">
        <v>35</v>
      </c>
      <c r="B56" s="10"/>
      <c r="C56" s="10"/>
      <c r="D56" s="34"/>
    </row>
    <row r="57" spans="1:4" ht="15.75" thickBot="1">
      <c r="A57" s="38" t="s">
        <v>34</v>
      </c>
      <c r="B57" s="36"/>
      <c r="C57" s="36"/>
      <c r="D57" s="37"/>
    </row>
  </sheetData>
  <mergeCells count="7">
    <mergeCell ref="A14:C14"/>
    <mergeCell ref="A18:D18"/>
    <mergeCell ref="A7:D7"/>
    <mergeCell ref="A8:D8"/>
    <mergeCell ref="A1:D6"/>
    <mergeCell ref="A15:C15"/>
    <mergeCell ref="A17:D17"/>
  </mergeCells>
  <dataValidations count="1">
    <dataValidation type="list" allowBlank="1" showInputMessage="1" showErrorMessage="1" sqref="D14" xr:uid="{191CCCC0-B8C4-D24B-A585-7926B9D5550B}">
      <formula1>" ='Side Work'!$G$3:$G$43"</formula1>
    </dataValidation>
  </dataValidations>
  <hyperlinks>
    <hyperlink ref="A9" r:id="rId1" xr:uid="{BFDF2F6E-25BA-4EA6-A8C9-B66A8D5BB7E5}"/>
    <hyperlink ref="A10" r:id="rId2" xr:uid="{7FEC3A60-1439-7D4C-ADCF-6B9D1F0B78B1}"/>
    <hyperlink ref="A57" r:id="rId3" xr:uid="{029BC1F6-C0EA-4167-AB7B-297DD4A60918}"/>
  </hyperlinks>
  <pageMargins left="0.7" right="0.7" top="0.75" bottom="0.75" header="0.3" footer="0.3"/>
  <pageSetup orientation="landscape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85FD-3EC9-4427-8A37-482EAAC51C40}">
  <dimension ref="A1:AC43"/>
  <sheetViews>
    <sheetView topLeftCell="U3" zoomScale="140" zoomScaleNormal="70" workbookViewId="0">
      <selection activeCell="AC3" activeCellId="3" sqref="G3:G43 M3:M43 U3:U43 AC3:AC43"/>
    </sheetView>
  </sheetViews>
  <sheetFormatPr defaultColWidth="8.85546875" defaultRowHeight="15"/>
  <cols>
    <col min="2" max="2" width="45" customWidth="1"/>
    <col min="3" max="3" width="20" customWidth="1"/>
    <col min="4" max="4" width="24.42578125" customWidth="1"/>
    <col min="5" max="5" width="13.28515625" customWidth="1"/>
    <col min="8" max="8" width="9.42578125" customWidth="1"/>
    <col min="9" max="9" width="16.7109375" customWidth="1"/>
    <col min="10" max="10" width="17.7109375" customWidth="1"/>
    <col min="11" max="11" width="13.140625" customWidth="1"/>
    <col min="12" max="12" width="5.85546875" customWidth="1"/>
    <col min="13" max="13" width="17.140625" customWidth="1"/>
    <col min="15" max="15" width="9.42578125" customWidth="1"/>
    <col min="16" max="16" width="13.7109375" customWidth="1"/>
    <col min="17" max="18" width="16.7109375" customWidth="1"/>
    <col min="19" max="19" width="13.140625" customWidth="1"/>
    <col min="20" max="20" width="5.42578125" customWidth="1"/>
    <col min="21" max="21" width="11.28515625" customWidth="1"/>
    <col min="26" max="26" width="17.42578125" customWidth="1"/>
    <col min="27" max="27" width="11.85546875" customWidth="1"/>
    <col min="28" max="28" width="6" customWidth="1"/>
    <col min="29" max="29" width="12.42578125" customWidth="1"/>
  </cols>
  <sheetData>
    <row r="1" spans="1:29">
      <c r="A1" t="s">
        <v>28</v>
      </c>
      <c r="G1" s="7" t="s">
        <v>5</v>
      </c>
      <c r="O1" s="7" t="s">
        <v>15</v>
      </c>
      <c r="W1" s="7" t="s">
        <v>16</v>
      </c>
    </row>
    <row r="2" spans="1:29">
      <c r="A2" t="s">
        <v>9</v>
      </c>
      <c r="G2" t="s">
        <v>6</v>
      </c>
      <c r="H2" t="s">
        <v>7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O2" t="s">
        <v>6</v>
      </c>
      <c r="P2" t="s">
        <v>7</v>
      </c>
      <c r="Q2" t="s">
        <v>10</v>
      </c>
      <c r="R2" t="s">
        <v>11</v>
      </c>
      <c r="S2" t="s">
        <v>12</v>
      </c>
      <c r="T2" t="s">
        <v>13</v>
      </c>
      <c r="U2" t="s">
        <v>14</v>
      </c>
      <c r="W2" t="s">
        <v>6</v>
      </c>
      <c r="X2" t="s">
        <v>7</v>
      </c>
      <c r="Y2" t="s">
        <v>10</v>
      </c>
      <c r="Z2" t="s">
        <v>11</v>
      </c>
      <c r="AA2" t="s">
        <v>12</v>
      </c>
      <c r="AB2" t="s">
        <v>13</v>
      </c>
      <c r="AC2" t="s">
        <v>14</v>
      </c>
    </row>
    <row r="3" spans="1:29">
      <c r="G3">
        <v>60</v>
      </c>
      <c r="H3" s="28">
        <f>Calculator!D$15</f>
        <v>1.4999999999999999E-2</v>
      </c>
      <c r="I3">
        <v>12</v>
      </c>
      <c r="J3">
        <f>Calculator!B$20</f>
        <v>640</v>
      </c>
      <c r="K3">
        <f>H3/I3</f>
        <v>1.25E-3</v>
      </c>
      <c r="L3">
        <v>12</v>
      </c>
      <c r="M3">
        <v>0</v>
      </c>
      <c r="O3">
        <v>60</v>
      </c>
      <c r="P3" s="29">
        <f>Calculator!D$15</f>
        <v>1.4999999999999999E-2</v>
      </c>
      <c r="Q3">
        <v>12</v>
      </c>
      <c r="R3">
        <v>0</v>
      </c>
      <c r="S3">
        <f>P3/Q3</f>
        <v>1.25E-3</v>
      </c>
      <c r="T3">
        <v>0</v>
      </c>
      <c r="U3" s="8">
        <f>R3*(((1+S3))^(T3)-1)/S3</f>
        <v>0</v>
      </c>
      <c r="W3">
        <v>60</v>
      </c>
      <c r="X3" s="29">
        <f>Calculator!D$15</f>
        <v>1.4999999999999999E-2</v>
      </c>
      <c r="Y3">
        <v>12</v>
      </c>
      <c r="Z3">
        <v>0</v>
      </c>
      <c r="AA3">
        <f>X3/Y3</f>
        <v>1.25E-3</v>
      </c>
      <c r="AB3">
        <v>0</v>
      </c>
      <c r="AC3" s="8">
        <f>Z3*(((1+AA3))^(AB3)-1)/AA3</f>
        <v>0</v>
      </c>
    </row>
    <row r="4" spans="1:29">
      <c r="A4" t="s">
        <v>0</v>
      </c>
      <c r="B4" t="s">
        <v>3</v>
      </c>
      <c r="C4" s="1" t="s">
        <v>1</v>
      </c>
      <c r="D4" s="1" t="s">
        <v>4</v>
      </c>
      <c r="E4" t="s">
        <v>8</v>
      </c>
      <c r="H4" s="28">
        <f>Calculator!D$15</f>
        <v>1.4999999999999999E-2</v>
      </c>
      <c r="I4">
        <v>12</v>
      </c>
      <c r="J4">
        <f>Calculator!B$20</f>
        <v>640</v>
      </c>
      <c r="K4">
        <f>H4/I4</f>
        <v>1.25E-3</v>
      </c>
      <c r="L4">
        <v>12</v>
      </c>
      <c r="M4" s="8">
        <f>J4*(((1+K4))^(L4)-1)/K4</f>
        <v>7733.0206199891336</v>
      </c>
      <c r="P4" s="29">
        <f>Calculator!D$15</f>
        <v>1.4999999999999999E-2</v>
      </c>
      <c r="Q4">
        <v>12</v>
      </c>
      <c r="R4">
        <v>0</v>
      </c>
      <c r="S4">
        <f>P4/Q4</f>
        <v>1.25E-3</v>
      </c>
      <c r="T4">
        <v>0</v>
      </c>
      <c r="U4" s="8">
        <f>R4*(((1+S4))^(T4)-1)/S4</f>
        <v>0</v>
      </c>
      <c r="X4" s="29">
        <f>Calculator!D$15</f>
        <v>1.4999999999999999E-2</v>
      </c>
      <c r="Y4">
        <v>12</v>
      </c>
      <c r="Z4">
        <v>0</v>
      </c>
      <c r="AA4">
        <f>X4/Y4</f>
        <v>1.25E-3</v>
      </c>
      <c r="AB4">
        <v>0</v>
      </c>
      <c r="AC4" s="8">
        <f>Z4*(((1+AA4))^(AB4)-1)/AA4</f>
        <v>0</v>
      </c>
    </row>
    <row r="5" spans="1:29">
      <c r="A5">
        <v>60</v>
      </c>
      <c r="B5" s="2">
        <v>0.36</v>
      </c>
      <c r="C5" s="4">
        <f>$C$10*(1-B5)</f>
        <v>752.53120000000001</v>
      </c>
      <c r="D5" s="5">
        <f>C5*(((1+(0.04/12))^(E5)-1)/(0.04/12))</f>
        <v>522293.83113893744</v>
      </c>
      <c r="E5" s="1">
        <f>12*30</f>
        <v>360</v>
      </c>
      <c r="H5" s="28">
        <f>Calculator!D$15</f>
        <v>1.4999999999999999E-2</v>
      </c>
      <c r="I5">
        <v>12</v>
      </c>
      <c r="J5">
        <f>Calculator!B$20</f>
        <v>640</v>
      </c>
      <c r="K5">
        <f t="shared" ref="K5:K43" si="0">H5/I5</f>
        <v>1.25E-3</v>
      </c>
      <c r="L5">
        <f>L4+12</f>
        <v>24</v>
      </c>
      <c r="M5" s="8">
        <f t="shared" ref="M5:M43" si="1">J5*(((1+K5))^(L5)-1)/K5</f>
        <v>15582.837349175861</v>
      </c>
      <c r="P5" s="29">
        <f>Calculator!D$15</f>
        <v>1.4999999999999999E-2</v>
      </c>
      <c r="Q5">
        <v>12</v>
      </c>
      <c r="R5">
        <v>0</v>
      </c>
      <c r="S5">
        <f t="shared" ref="S5:S43" si="2">P5/Q5</f>
        <v>1.25E-3</v>
      </c>
      <c r="T5">
        <v>0</v>
      </c>
      <c r="U5" s="8">
        <f t="shared" ref="U5:U43" si="3">R5*(((1+S5))^(T5)-1)/S5</f>
        <v>0</v>
      </c>
      <c r="X5" s="29">
        <f>Calculator!D$15</f>
        <v>1.4999999999999999E-2</v>
      </c>
      <c r="Y5">
        <v>12</v>
      </c>
      <c r="Z5">
        <v>0</v>
      </c>
      <c r="AA5">
        <f t="shared" ref="AA5:AA43" si="4">X5/Y5</f>
        <v>1.25E-3</v>
      </c>
      <c r="AB5">
        <v>0</v>
      </c>
      <c r="AC5" s="8">
        <f t="shared" ref="AC5:AC43" si="5">Z5*(((1+AA5))^(AB5)-1)/AA5</f>
        <v>0</v>
      </c>
    </row>
    <row r="6" spans="1:29">
      <c r="A6">
        <v>61</v>
      </c>
      <c r="B6" s="2">
        <v>0.28799999999999998</v>
      </c>
      <c r="C6" s="3">
        <f>$C$10*(1-B6)</f>
        <v>837.1909599999999</v>
      </c>
      <c r="D6" s="9">
        <f t="shared" ref="D6:D15" si="6">C6*(((1+(0.04/12))^(E6)-1)/(0.04/12))</f>
        <v>548473.68743633432</v>
      </c>
      <c r="E6" s="1">
        <f>12*29</f>
        <v>348</v>
      </c>
      <c r="H6" s="28">
        <f>Calculator!D$15</f>
        <v>1.4999999999999999E-2</v>
      </c>
      <c r="I6">
        <v>12</v>
      </c>
      <c r="J6">
        <f>Calculator!B$20</f>
        <v>640</v>
      </c>
      <c r="K6">
        <f t="shared" si="0"/>
        <v>1.25E-3</v>
      </c>
      <c r="L6">
        <f t="shared" ref="L6:L43" si="7">L5+12</f>
        <v>36</v>
      </c>
      <c r="M6" s="8">
        <f t="shared" si="1"/>
        <v>23551.214224124236</v>
      </c>
      <c r="P6" s="29">
        <f>Calculator!D$15</f>
        <v>1.4999999999999999E-2</v>
      </c>
      <c r="Q6">
        <v>12</v>
      </c>
      <c r="R6">
        <v>0</v>
      </c>
      <c r="S6">
        <f t="shared" si="2"/>
        <v>1.25E-3</v>
      </c>
      <c r="T6">
        <v>0</v>
      </c>
      <c r="U6" s="8">
        <f t="shared" si="3"/>
        <v>0</v>
      </c>
      <c r="X6" s="29">
        <f>Calculator!D$15</f>
        <v>1.4999999999999999E-2</v>
      </c>
      <c r="Y6">
        <v>12</v>
      </c>
      <c r="Z6">
        <v>0</v>
      </c>
      <c r="AA6">
        <f t="shared" si="4"/>
        <v>1.25E-3</v>
      </c>
      <c r="AB6">
        <v>0</v>
      </c>
      <c r="AC6" s="8">
        <f t="shared" si="5"/>
        <v>0</v>
      </c>
    </row>
    <row r="7" spans="1:29">
      <c r="A7">
        <v>62</v>
      </c>
      <c r="B7" s="2">
        <v>0.216</v>
      </c>
      <c r="C7" s="3">
        <f t="shared" ref="C7:C9" si="8">$C$10*(1-B7)</f>
        <v>921.85072000000002</v>
      </c>
      <c r="D7" s="6">
        <f t="shared" si="6"/>
        <v>569468.98735783598</v>
      </c>
      <c r="E7" s="1">
        <f>12*28</f>
        <v>336</v>
      </c>
      <c r="H7" s="28">
        <f>Calculator!D$15</f>
        <v>1.4999999999999999E-2</v>
      </c>
      <c r="I7">
        <v>12</v>
      </c>
      <c r="J7">
        <f>Calculator!B$20</f>
        <v>640</v>
      </c>
      <c r="K7">
        <f t="shared" si="0"/>
        <v>1.25E-3</v>
      </c>
      <c r="L7">
        <f t="shared" si="7"/>
        <v>48</v>
      </c>
      <c r="M7" s="8">
        <f t="shared" si="1"/>
        <v>31639.941924623032</v>
      </c>
      <c r="P7" s="29">
        <f>Calculator!D$15</f>
        <v>1.4999999999999999E-2</v>
      </c>
      <c r="Q7">
        <v>12</v>
      </c>
      <c r="R7">
        <v>0</v>
      </c>
      <c r="S7">
        <f t="shared" si="2"/>
        <v>1.25E-3</v>
      </c>
      <c r="T7">
        <v>0</v>
      </c>
      <c r="U7" s="8">
        <f t="shared" si="3"/>
        <v>0</v>
      </c>
      <c r="X7" s="29">
        <f>Calculator!D$15</f>
        <v>1.4999999999999999E-2</v>
      </c>
      <c r="Y7">
        <v>12</v>
      </c>
      <c r="Z7">
        <v>0</v>
      </c>
      <c r="AA7">
        <f t="shared" si="4"/>
        <v>1.25E-3</v>
      </c>
      <c r="AB7">
        <v>0</v>
      </c>
      <c r="AC7" s="8">
        <f t="shared" si="5"/>
        <v>0</v>
      </c>
    </row>
    <row r="8" spans="1:29">
      <c r="A8">
        <v>63</v>
      </c>
      <c r="B8" s="2">
        <v>0.14399999999999999</v>
      </c>
      <c r="C8" s="3">
        <f t="shared" si="8"/>
        <v>1006.5104799999999</v>
      </c>
      <c r="D8" s="6">
        <f t="shared" si="6"/>
        <v>585606.60601701168</v>
      </c>
      <c r="E8" s="1">
        <f>12*27</f>
        <v>324</v>
      </c>
      <c r="G8">
        <v>65</v>
      </c>
      <c r="H8" s="28">
        <f>Calculator!D$15</f>
        <v>1.4999999999999999E-2</v>
      </c>
      <c r="I8">
        <v>12</v>
      </c>
      <c r="J8">
        <f>Calculator!B$20</f>
        <v>640</v>
      </c>
      <c r="K8">
        <f t="shared" si="0"/>
        <v>1.25E-3</v>
      </c>
      <c r="L8">
        <f t="shared" si="7"/>
        <v>60</v>
      </c>
      <c r="M8" s="8">
        <f t="shared" si="1"/>
        <v>39850.838176093363</v>
      </c>
      <c r="O8">
        <v>65</v>
      </c>
      <c r="P8" s="29">
        <f>Calculator!D$15</f>
        <v>1.4999999999999999E-2</v>
      </c>
      <c r="Q8">
        <v>12</v>
      </c>
      <c r="R8">
        <v>0</v>
      </c>
      <c r="S8">
        <f t="shared" si="2"/>
        <v>1.25E-3</v>
      </c>
      <c r="T8">
        <v>0</v>
      </c>
      <c r="U8" s="8">
        <f t="shared" si="3"/>
        <v>0</v>
      </c>
      <c r="W8">
        <v>65</v>
      </c>
      <c r="X8" s="29">
        <f>Calculator!D$15</f>
        <v>1.4999999999999999E-2</v>
      </c>
      <c r="Y8">
        <v>12</v>
      </c>
      <c r="Z8">
        <v>0</v>
      </c>
      <c r="AA8">
        <f t="shared" si="4"/>
        <v>1.25E-3</v>
      </c>
      <c r="AB8">
        <v>0</v>
      </c>
      <c r="AC8" s="8">
        <f t="shared" si="5"/>
        <v>0</v>
      </c>
    </row>
    <row r="9" spans="1:29">
      <c r="A9">
        <v>64</v>
      </c>
      <c r="B9" s="2">
        <v>7.1999999999999995E-2</v>
      </c>
      <c r="C9" s="3">
        <f t="shared" si="8"/>
        <v>1091.1702399999999</v>
      </c>
      <c r="D9" s="6">
        <f t="shared" si="6"/>
        <v>597195.77152291185</v>
      </c>
      <c r="E9" s="1">
        <f>12*26</f>
        <v>312</v>
      </c>
      <c r="H9" s="28">
        <f>Calculator!D$15</f>
        <v>1.4999999999999999E-2</v>
      </c>
      <c r="I9">
        <v>12</v>
      </c>
      <c r="J9">
        <f>Calculator!B$20</f>
        <v>640</v>
      </c>
      <c r="K9">
        <f t="shared" si="0"/>
        <v>1.25E-3</v>
      </c>
      <c r="L9">
        <f t="shared" si="7"/>
        <v>72</v>
      </c>
      <c r="M9" s="8">
        <f t="shared" si="1"/>
        <v>48185.748158073919</v>
      </c>
      <c r="P9" s="29">
        <f>Calculator!D$15</f>
        <v>1.4999999999999999E-2</v>
      </c>
      <c r="Q9">
        <v>12</v>
      </c>
      <c r="R9">
        <f>Calculator!B$25</f>
        <v>1000</v>
      </c>
      <c r="S9">
        <f t="shared" si="2"/>
        <v>1.25E-3</v>
      </c>
      <c r="T9">
        <v>12</v>
      </c>
      <c r="U9" s="8">
        <f>R9*(((1+S9))^(T9)-1)/S9</f>
        <v>12082.84471873302</v>
      </c>
      <c r="X9" s="29">
        <f>Calculator!D$15</f>
        <v>1.4999999999999999E-2</v>
      </c>
      <c r="Y9">
        <v>12</v>
      </c>
      <c r="Z9">
        <v>0</v>
      </c>
      <c r="AA9">
        <f t="shared" si="4"/>
        <v>1.25E-3</v>
      </c>
      <c r="AB9">
        <v>0</v>
      </c>
      <c r="AC9" s="8">
        <f t="shared" si="5"/>
        <v>0</v>
      </c>
    </row>
    <row r="10" spans="1:29">
      <c r="A10">
        <v>65</v>
      </c>
      <c r="B10" s="2" t="s">
        <v>2</v>
      </c>
      <c r="C10" s="1">
        <v>1175.83</v>
      </c>
      <c r="D10" s="6">
        <f t="shared" si="6"/>
        <v>604528.94569916266</v>
      </c>
      <c r="E10" s="1">
        <f>12*25</f>
        <v>300</v>
      </c>
      <c r="H10" s="28">
        <f>Calculator!D$15</f>
        <v>1.4999999999999999E-2</v>
      </c>
      <c r="I10">
        <v>12</v>
      </c>
      <c r="J10">
        <f>Calculator!B$20</f>
        <v>640</v>
      </c>
      <c r="K10">
        <f t="shared" si="0"/>
        <v>1.25E-3</v>
      </c>
      <c r="L10">
        <f t="shared" si="7"/>
        <v>84</v>
      </c>
      <c r="M10" s="8">
        <f t="shared" si="1"/>
        <v>56646.544918875516</v>
      </c>
      <c r="P10" s="29">
        <f>Calculator!D$15</f>
        <v>1.4999999999999999E-2</v>
      </c>
      <c r="Q10">
        <v>12</v>
      </c>
      <c r="R10">
        <f>Calculator!B$25</f>
        <v>1000</v>
      </c>
      <c r="S10">
        <f t="shared" si="2"/>
        <v>1.25E-3</v>
      </c>
      <c r="T10">
        <v>24</v>
      </c>
      <c r="U10" s="8">
        <f t="shared" si="3"/>
        <v>24348.183358087281</v>
      </c>
      <c r="X10" s="29">
        <f>Calculator!D$15</f>
        <v>1.4999999999999999E-2</v>
      </c>
      <c r="Y10">
        <v>12</v>
      </c>
      <c r="Z10">
        <v>0</v>
      </c>
      <c r="AA10">
        <f t="shared" si="4"/>
        <v>1.25E-3</v>
      </c>
      <c r="AB10">
        <v>0</v>
      </c>
      <c r="AC10" s="8">
        <f t="shared" si="5"/>
        <v>0</v>
      </c>
    </row>
    <row r="11" spans="1:29">
      <c r="A11">
        <v>66</v>
      </c>
      <c r="B11" s="2">
        <v>8.4000000000000005E-2</v>
      </c>
      <c r="C11" s="3">
        <f>$C$10*(1+B11)</f>
        <v>1274.5997199999999</v>
      </c>
      <c r="D11" s="6">
        <f t="shared" si="6"/>
        <v>614687.31956615672</v>
      </c>
      <c r="E11" s="1">
        <f>12*24</f>
        <v>288</v>
      </c>
      <c r="H11" s="28">
        <f>Calculator!D$15</f>
        <v>1.4999999999999999E-2</v>
      </c>
      <c r="I11">
        <v>12</v>
      </c>
      <c r="J11">
        <f>Calculator!B$20</f>
        <v>640</v>
      </c>
      <c r="K11">
        <f t="shared" si="0"/>
        <v>1.25E-3</v>
      </c>
      <c r="L11">
        <f t="shared" si="7"/>
        <v>96</v>
      </c>
      <c r="M11" s="8">
        <f t="shared" si="1"/>
        <v>65235.129796498994</v>
      </c>
      <c r="P11" s="29">
        <f>Calculator!D$15</f>
        <v>1.4999999999999999E-2</v>
      </c>
      <c r="Q11">
        <v>12</v>
      </c>
      <c r="R11">
        <f>Calculator!B$25</f>
        <v>1000</v>
      </c>
      <c r="S11">
        <f t="shared" si="2"/>
        <v>1.25E-3</v>
      </c>
      <c r="T11">
        <v>36</v>
      </c>
      <c r="U11" s="8">
        <f t="shared" si="3"/>
        <v>36798.772225194116</v>
      </c>
      <c r="X11" s="29">
        <f>Calculator!D$15</f>
        <v>1.4999999999999999E-2</v>
      </c>
      <c r="Y11">
        <v>12</v>
      </c>
      <c r="Z11">
        <v>0</v>
      </c>
      <c r="AA11">
        <f t="shared" si="4"/>
        <v>1.25E-3</v>
      </c>
      <c r="AB11">
        <v>0</v>
      </c>
      <c r="AC11" s="8">
        <f t="shared" si="5"/>
        <v>0</v>
      </c>
    </row>
    <row r="12" spans="1:29">
      <c r="A12">
        <v>67</v>
      </c>
      <c r="B12" s="2">
        <v>0.16800000000000001</v>
      </c>
      <c r="C12" s="3">
        <f t="shared" ref="C12:C15" si="9">$C$10*(1+B12)</f>
        <v>1373.3694399999999</v>
      </c>
      <c r="D12" s="6">
        <f t="shared" si="6"/>
        <v>620263.46856388485</v>
      </c>
      <c r="E12" s="1">
        <f>12*23</f>
        <v>276</v>
      </c>
      <c r="H12" s="28">
        <f>Calculator!D$15</f>
        <v>1.4999999999999999E-2</v>
      </c>
      <c r="I12">
        <v>12</v>
      </c>
      <c r="J12">
        <f>Calculator!B$20</f>
        <v>640</v>
      </c>
      <c r="K12">
        <f t="shared" si="0"/>
        <v>1.25E-3</v>
      </c>
      <c r="L12">
        <f t="shared" si="7"/>
        <v>108</v>
      </c>
      <c r="M12" s="8">
        <f t="shared" si="1"/>
        <v>73953.432845910007</v>
      </c>
      <c r="P12" s="29">
        <f>Calculator!D$15</f>
        <v>1.4999999999999999E-2</v>
      </c>
      <c r="Q12">
        <v>12</v>
      </c>
      <c r="R12">
        <f>Calculator!B$25</f>
        <v>1000</v>
      </c>
      <c r="S12">
        <f t="shared" si="2"/>
        <v>1.25E-3</v>
      </c>
      <c r="T12">
        <f>T11+12</f>
        <v>48</v>
      </c>
      <c r="U12" s="8">
        <f t="shared" si="3"/>
        <v>49437.409257223488</v>
      </c>
      <c r="X12" s="29">
        <f>Calculator!D$15</f>
        <v>1.4999999999999999E-2</v>
      </c>
      <c r="Y12">
        <v>12</v>
      </c>
      <c r="Z12">
        <v>0</v>
      </c>
      <c r="AA12">
        <f t="shared" si="4"/>
        <v>1.25E-3</v>
      </c>
      <c r="AB12">
        <v>0</v>
      </c>
      <c r="AC12" s="8">
        <f t="shared" si="5"/>
        <v>0</v>
      </c>
    </row>
    <row r="13" spans="1:29">
      <c r="A13">
        <v>68</v>
      </c>
      <c r="B13" s="2">
        <v>0.252</v>
      </c>
      <c r="C13" s="3">
        <f t="shared" si="9"/>
        <v>1472.1391599999999</v>
      </c>
      <c r="D13" s="3">
        <f t="shared" si="6"/>
        <v>621555.17468371638</v>
      </c>
      <c r="E13" s="1">
        <f>12*22</f>
        <v>264</v>
      </c>
      <c r="G13">
        <v>70</v>
      </c>
      <c r="H13" s="28">
        <f>Calculator!D$15</f>
        <v>1.4999999999999999E-2</v>
      </c>
      <c r="I13">
        <v>12</v>
      </c>
      <c r="J13">
        <f>Calculator!B$20</f>
        <v>640</v>
      </c>
      <c r="K13">
        <f t="shared" si="0"/>
        <v>1.25E-3</v>
      </c>
      <c r="L13">
        <f t="shared" si="7"/>
        <v>120</v>
      </c>
      <c r="M13" s="8">
        <f t="shared" si="1"/>
        <v>82803.413272767095</v>
      </c>
      <c r="O13">
        <v>70</v>
      </c>
      <c r="P13" s="29">
        <f>Calculator!D$15</f>
        <v>1.4999999999999999E-2</v>
      </c>
      <c r="Q13">
        <v>12</v>
      </c>
      <c r="R13">
        <f>Calculator!B$25</f>
        <v>1000</v>
      </c>
      <c r="S13">
        <f t="shared" si="2"/>
        <v>1.25E-3</v>
      </c>
      <c r="T13">
        <f>T12+12</f>
        <v>60</v>
      </c>
      <c r="U13" s="8">
        <f t="shared" si="3"/>
        <v>62266.934650145879</v>
      </c>
      <c r="W13">
        <v>70</v>
      </c>
      <c r="X13" s="29">
        <f>Calculator!D$15</f>
        <v>1.4999999999999999E-2</v>
      </c>
      <c r="Y13">
        <v>12</v>
      </c>
      <c r="Z13">
        <v>0</v>
      </c>
      <c r="AA13">
        <f t="shared" si="4"/>
        <v>1.25E-3</v>
      </c>
      <c r="AB13">
        <v>0</v>
      </c>
      <c r="AC13" s="8">
        <f t="shared" si="5"/>
        <v>0</v>
      </c>
    </row>
    <row r="14" spans="1:29">
      <c r="A14">
        <v>69</v>
      </c>
      <c r="B14" s="2">
        <v>0.33600000000000002</v>
      </c>
      <c r="C14" s="3">
        <f t="shared" si="9"/>
        <v>1570.90888</v>
      </c>
      <c r="D14" s="6">
        <f t="shared" si="6"/>
        <v>618843.92765995918</v>
      </c>
      <c r="E14" s="1">
        <f>12*21</f>
        <v>252</v>
      </c>
      <c r="H14" s="28">
        <f>Calculator!D$15</f>
        <v>1.4999999999999999E-2</v>
      </c>
      <c r="I14">
        <v>12</v>
      </c>
      <c r="J14">
        <f>Calculator!B$20</f>
        <v>640</v>
      </c>
      <c r="K14">
        <f t="shared" si="0"/>
        <v>1.25E-3</v>
      </c>
      <c r="L14">
        <f t="shared" si="7"/>
        <v>132</v>
      </c>
      <c r="M14" s="8">
        <f t="shared" si="1"/>
        <v>91787.05987370119</v>
      </c>
      <c r="P14" s="29">
        <f>Calculator!D$15</f>
        <v>1.4999999999999999E-2</v>
      </c>
      <c r="Q14">
        <v>12</v>
      </c>
      <c r="R14">
        <f>Calculator!B$25</f>
        <v>1000</v>
      </c>
      <c r="S14">
        <f t="shared" si="2"/>
        <v>1.25E-3</v>
      </c>
      <c r="T14">
        <f t="shared" ref="T14:T24" si="10">T13+12</f>
        <v>72</v>
      </c>
      <c r="U14" s="8">
        <f t="shared" si="3"/>
        <v>75290.231496990498</v>
      </c>
      <c r="X14" s="29">
        <f>Calculator!D$15</f>
        <v>1.4999999999999999E-2</v>
      </c>
      <c r="Y14">
        <v>12</v>
      </c>
      <c r="Z14">
        <f>Calculator!B$30</f>
        <v>1420</v>
      </c>
      <c r="AA14">
        <f t="shared" si="4"/>
        <v>1.25E-3</v>
      </c>
      <c r="AB14">
        <v>12</v>
      </c>
      <c r="AC14" s="8">
        <f>Z14*(((1+AA14))^(AB14)-1)/AA14</f>
        <v>17157.63950060089</v>
      </c>
    </row>
    <row r="15" spans="1:29">
      <c r="A15">
        <v>70</v>
      </c>
      <c r="B15" s="2">
        <v>0.42</v>
      </c>
      <c r="C15" s="3">
        <f t="shared" si="9"/>
        <v>1669.6785999999997</v>
      </c>
      <c r="D15" s="3">
        <f t="shared" si="6"/>
        <v>612395.7442053596</v>
      </c>
      <c r="E15" s="1">
        <f>12*20</f>
        <v>240</v>
      </c>
      <c r="H15" s="28">
        <f>Calculator!D$15</f>
        <v>1.4999999999999999E-2</v>
      </c>
      <c r="I15">
        <v>12</v>
      </c>
      <c r="J15">
        <f>Calculator!B$20</f>
        <v>640</v>
      </c>
      <c r="K15">
        <f t="shared" si="0"/>
        <v>1.25E-3</v>
      </c>
      <c r="L15">
        <f t="shared" si="7"/>
        <v>144</v>
      </c>
      <c r="M15" s="8">
        <f t="shared" si="1"/>
        <v>100906.39148324408</v>
      </c>
      <c r="P15" s="29">
        <f>Calculator!D$15</f>
        <v>1.4999999999999999E-2</v>
      </c>
      <c r="Q15">
        <v>12</v>
      </c>
      <c r="R15">
        <f>Calculator!B$25</f>
        <v>1000</v>
      </c>
      <c r="S15">
        <f t="shared" si="2"/>
        <v>1.25E-3</v>
      </c>
      <c r="T15">
        <f t="shared" si="10"/>
        <v>84</v>
      </c>
      <c r="U15" s="8">
        <f t="shared" si="3"/>
        <v>88510.226435742996</v>
      </c>
      <c r="X15" s="29">
        <f>Calculator!D$15</f>
        <v>1.4999999999999999E-2</v>
      </c>
      <c r="Y15">
        <v>12</v>
      </c>
      <c r="Z15">
        <f>Calculator!B$30</f>
        <v>1420</v>
      </c>
      <c r="AA15">
        <f t="shared" si="4"/>
        <v>1.25E-3</v>
      </c>
      <c r="AB15">
        <f>AB14+12</f>
        <v>24</v>
      </c>
      <c r="AC15" s="8">
        <f>Z15*(((1+AA15))^(AB15)-1)/AA15</f>
        <v>34574.420368483938</v>
      </c>
    </row>
    <row r="16" spans="1:29">
      <c r="H16" s="28">
        <f>Calculator!D$15</f>
        <v>1.4999999999999999E-2</v>
      </c>
      <c r="I16">
        <v>12</v>
      </c>
      <c r="J16">
        <f>Calculator!B$20</f>
        <v>640</v>
      </c>
      <c r="K16">
        <f t="shared" si="0"/>
        <v>1.25E-3</v>
      </c>
      <c r="L16">
        <f t="shared" si="7"/>
        <v>156</v>
      </c>
      <c r="M16" s="8">
        <f t="shared" si="1"/>
        <v>110163.45742750786</v>
      </c>
      <c r="P16" s="29">
        <f>Calculator!D$15</f>
        <v>1.4999999999999999E-2</v>
      </c>
      <c r="Q16">
        <v>12</v>
      </c>
      <c r="R16">
        <f>Calculator!B$25</f>
        <v>1000</v>
      </c>
      <c r="S16">
        <f t="shared" si="2"/>
        <v>1.25E-3</v>
      </c>
      <c r="T16">
        <f t="shared" si="10"/>
        <v>96</v>
      </c>
      <c r="U16" s="8">
        <f t="shared" si="3"/>
        <v>101929.89030702968</v>
      </c>
      <c r="X16" s="29">
        <f>Calculator!D$15</f>
        <v>1.4999999999999999E-2</v>
      </c>
      <c r="Y16">
        <v>12</v>
      </c>
      <c r="Z16">
        <f>Calculator!B$30</f>
        <v>1420</v>
      </c>
      <c r="AA16">
        <f t="shared" si="4"/>
        <v>1.25E-3</v>
      </c>
      <c r="AB16">
        <f t="shared" ref="AB16:AB43" si="11">AB15+12</f>
        <v>36</v>
      </c>
      <c r="AC16" s="8">
        <f t="shared" si="5"/>
        <v>52254.256559775647</v>
      </c>
    </row>
    <row r="17" spans="1:29">
      <c r="A17" s="7"/>
      <c r="H17" s="28">
        <f>Calculator!D$15</f>
        <v>1.4999999999999999E-2</v>
      </c>
      <c r="I17">
        <v>12</v>
      </c>
      <c r="J17">
        <f>Calculator!B$20</f>
        <v>640</v>
      </c>
      <c r="K17">
        <f t="shared" si="0"/>
        <v>1.25E-3</v>
      </c>
      <c r="L17">
        <f t="shared" si="7"/>
        <v>168</v>
      </c>
      <c r="M17" s="8">
        <f t="shared" si="1"/>
        <v>119560.33798471617</v>
      </c>
      <c r="P17" s="29">
        <f>Calculator!D$15</f>
        <v>1.4999999999999999E-2</v>
      </c>
      <c r="Q17">
        <v>12</v>
      </c>
      <c r="R17">
        <f>Calculator!B$25</f>
        <v>1000</v>
      </c>
      <c r="S17">
        <f t="shared" si="2"/>
        <v>1.25E-3</v>
      </c>
      <c r="T17">
        <f t="shared" si="10"/>
        <v>108</v>
      </c>
      <c r="U17" s="8">
        <f t="shared" si="3"/>
        <v>115552.23882173441</v>
      </c>
      <c r="X17" s="29">
        <f>Calculator!D$15</f>
        <v>1.4999999999999999E-2</v>
      </c>
      <c r="Y17">
        <v>12</v>
      </c>
      <c r="Z17">
        <f>Calculator!B$30</f>
        <v>1420</v>
      </c>
      <c r="AA17">
        <f t="shared" si="4"/>
        <v>1.25E-3</v>
      </c>
      <c r="AB17">
        <f t="shared" si="11"/>
        <v>48</v>
      </c>
      <c r="AC17" s="8">
        <f t="shared" si="5"/>
        <v>70201.121145257348</v>
      </c>
    </row>
    <row r="18" spans="1:29">
      <c r="E18" t="s">
        <v>29</v>
      </c>
      <c r="G18">
        <v>75</v>
      </c>
      <c r="H18" s="28">
        <f>Calculator!D$15</f>
        <v>1.4999999999999999E-2</v>
      </c>
      <c r="I18">
        <v>12</v>
      </c>
      <c r="J18">
        <f>Calculator!B$20</f>
        <v>640</v>
      </c>
      <c r="K18">
        <f t="shared" si="0"/>
        <v>1.25E-3</v>
      </c>
      <c r="L18">
        <f t="shared" si="7"/>
        <v>180</v>
      </c>
      <c r="M18" s="8">
        <f t="shared" si="1"/>
        <v>129099.14485269098</v>
      </c>
      <c r="O18">
        <v>75</v>
      </c>
      <c r="P18" s="29">
        <f>Calculator!D$15</f>
        <v>1.4999999999999999E-2</v>
      </c>
      <c r="Q18">
        <v>12</v>
      </c>
      <c r="R18">
        <f>Calculator!B$25</f>
        <v>1000</v>
      </c>
      <c r="S18">
        <f t="shared" si="2"/>
        <v>1.25E-3</v>
      </c>
      <c r="T18">
        <f t="shared" si="10"/>
        <v>120</v>
      </c>
      <c r="U18" s="8">
        <f t="shared" si="3"/>
        <v>129380.33323869859</v>
      </c>
      <c r="W18">
        <v>75</v>
      </c>
      <c r="X18" s="29">
        <f>Calculator!D$15</f>
        <v>1.4999999999999999E-2</v>
      </c>
      <c r="Y18">
        <v>12</v>
      </c>
      <c r="Z18">
        <f>Calculator!B$30</f>
        <v>1420</v>
      </c>
      <c r="AA18">
        <f t="shared" si="4"/>
        <v>1.25E-3</v>
      </c>
      <c r="AB18">
        <f t="shared" si="11"/>
        <v>60</v>
      </c>
      <c r="AC18" s="8">
        <f t="shared" si="5"/>
        <v>88419.047203207156</v>
      </c>
    </row>
    <row r="19" spans="1:29">
      <c r="E19" t="s">
        <v>30</v>
      </c>
      <c r="H19" s="28">
        <f>Calculator!D$15</f>
        <v>1.4999999999999999E-2</v>
      </c>
      <c r="I19">
        <v>12</v>
      </c>
      <c r="J19">
        <f>Calculator!B$20</f>
        <v>640</v>
      </c>
      <c r="K19">
        <f t="shared" si="0"/>
        <v>1.25E-3</v>
      </c>
      <c r="L19">
        <f t="shared" si="7"/>
        <v>192</v>
      </c>
      <c r="M19" s="8">
        <f t="shared" si="1"/>
        <v>138782.02162340051</v>
      </c>
      <c r="P19" s="29">
        <f>Calculator!D$15</f>
        <v>1.4999999999999999E-2</v>
      </c>
      <c r="Q19">
        <v>12</v>
      </c>
      <c r="R19">
        <f>Calculator!B$25</f>
        <v>1000</v>
      </c>
      <c r="S19">
        <f t="shared" si="2"/>
        <v>1.25E-3</v>
      </c>
      <c r="T19">
        <f t="shared" si="10"/>
        <v>132</v>
      </c>
      <c r="U19" s="8">
        <f t="shared" si="3"/>
        <v>143417.2810526581</v>
      </c>
      <c r="X19" s="29">
        <f>Calculator!D$15</f>
        <v>1.4999999999999999E-2</v>
      </c>
      <c r="Y19">
        <v>12</v>
      </c>
      <c r="Z19">
        <f>Calculator!B$30</f>
        <v>1420</v>
      </c>
      <c r="AA19">
        <f t="shared" si="4"/>
        <v>1.25E-3</v>
      </c>
      <c r="AB19">
        <f t="shared" si="11"/>
        <v>72</v>
      </c>
      <c r="AC19" s="8">
        <f t="shared" si="5"/>
        <v>106912.12872572651</v>
      </c>
    </row>
    <row r="20" spans="1:29">
      <c r="H20" s="28">
        <f>Calculator!D$15</f>
        <v>1.4999999999999999E-2</v>
      </c>
      <c r="I20">
        <v>12</v>
      </c>
      <c r="J20">
        <f>Calculator!B$20</f>
        <v>640</v>
      </c>
      <c r="K20">
        <f t="shared" si="0"/>
        <v>1.25E-3</v>
      </c>
      <c r="L20">
        <f t="shared" si="7"/>
        <v>204</v>
      </c>
      <c r="M20" s="8">
        <f t="shared" si="1"/>
        <v>148611.14426467384</v>
      </c>
      <c r="P20" s="29">
        <f>Calculator!D$15</f>
        <v>1.4999999999999999E-2</v>
      </c>
      <c r="Q20">
        <v>12</v>
      </c>
      <c r="R20">
        <f>Calculator!B$25</f>
        <v>1000</v>
      </c>
      <c r="S20">
        <f t="shared" si="2"/>
        <v>1.25E-3</v>
      </c>
      <c r="T20">
        <f t="shared" si="10"/>
        <v>144</v>
      </c>
      <c r="U20" s="8">
        <f t="shared" si="3"/>
        <v>157666.23669256887</v>
      </c>
      <c r="X20" s="29">
        <f>Calculator!D$15</f>
        <v>1.4999999999999999E-2</v>
      </c>
      <c r="Y20">
        <v>12</v>
      </c>
      <c r="Z20">
        <f>Calculator!B$30</f>
        <v>1420</v>
      </c>
      <c r="AA20">
        <f t="shared" si="4"/>
        <v>1.25E-3</v>
      </c>
      <c r="AB20">
        <f t="shared" si="11"/>
        <v>84</v>
      </c>
      <c r="AC20" s="8">
        <f t="shared" si="5"/>
        <v>125684.52153875506</v>
      </c>
    </row>
    <row r="21" spans="1:29">
      <c r="H21" s="28">
        <f>Calculator!D$15</f>
        <v>1.4999999999999999E-2</v>
      </c>
      <c r="I21">
        <v>12</v>
      </c>
      <c r="J21">
        <f>Calculator!B$20</f>
        <v>640</v>
      </c>
      <c r="K21">
        <f t="shared" si="0"/>
        <v>1.25E-3</v>
      </c>
      <c r="L21">
        <f t="shared" si="7"/>
        <v>216</v>
      </c>
      <c r="M21" s="8">
        <f t="shared" si="1"/>
        <v>158588.72160919214</v>
      </c>
      <c r="P21" s="29">
        <f>Calculator!D$15</f>
        <v>1.4999999999999999E-2</v>
      </c>
      <c r="Q21">
        <v>12</v>
      </c>
      <c r="R21">
        <f>Calculator!B$25</f>
        <v>1000</v>
      </c>
      <c r="S21">
        <f t="shared" si="2"/>
        <v>1.25E-3</v>
      </c>
      <c r="T21">
        <f t="shared" si="10"/>
        <v>156</v>
      </c>
      <c r="U21" s="8">
        <f t="shared" si="3"/>
        <v>172130.40223048104</v>
      </c>
      <c r="X21" s="29">
        <f>Calculator!D$15</f>
        <v>1.4999999999999999E-2</v>
      </c>
      <c r="Y21">
        <v>12</v>
      </c>
      <c r="Z21">
        <f>Calculator!B$30</f>
        <v>1420</v>
      </c>
      <c r="AA21">
        <f t="shared" si="4"/>
        <v>1.25E-3</v>
      </c>
      <c r="AB21">
        <f t="shared" si="11"/>
        <v>96</v>
      </c>
      <c r="AC21" s="8">
        <f t="shared" si="5"/>
        <v>144740.44423598214</v>
      </c>
    </row>
    <row r="22" spans="1:29">
      <c r="H22" s="28">
        <f>Calculator!D$15</f>
        <v>1.4999999999999999E-2</v>
      </c>
      <c r="I22">
        <v>12</v>
      </c>
      <c r="J22">
        <f>Calculator!B$20</f>
        <v>640</v>
      </c>
      <c r="K22">
        <f t="shared" si="0"/>
        <v>1.25E-3</v>
      </c>
      <c r="L22">
        <f t="shared" si="7"/>
        <v>228</v>
      </c>
      <c r="M22" s="8">
        <f t="shared" si="1"/>
        <v>168716.99585086413</v>
      </c>
      <c r="P22" s="29">
        <f>Calculator!D$15</f>
        <v>1.4999999999999999E-2</v>
      </c>
      <c r="Q22">
        <v>12</v>
      </c>
      <c r="R22">
        <f>Calculator!B$25</f>
        <v>1000</v>
      </c>
      <c r="S22">
        <f t="shared" si="2"/>
        <v>1.25E-3</v>
      </c>
      <c r="T22">
        <f t="shared" si="10"/>
        <v>168</v>
      </c>
      <c r="U22" s="8">
        <f t="shared" si="3"/>
        <v>186813.02810111901</v>
      </c>
      <c r="X22" s="29">
        <f>Calculator!D$15</f>
        <v>1.4999999999999999E-2</v>
      </c>
      <c r="Y22">
        <v>12</v>
      </c>
      <c r="Z22">
        <f>Calculator!B$30</f>
        <v>1420</v>
      </c>
      <c r="AA22">
        <f t="shared" si="4"/>
        <v>1.25E-3</v>
      </c>
      <c r="AB22">
        <f t="shared" si="11"/>
        <v>108</v>
      </c>
      <c r="AC22" s="8">
        <f t="shared" si="5"/>
        <v>164084.17912686284</v>
      </c>
    </row>
    <row r="23" spans="1:29">
      <c r="G23">
        <v>80</v>
      </c>
      <c r="H23" s="28">
        <f>Calculator!D$15</f>
        <v>1.4999999999999999E-2</v>
      </c>
      <c r="I23">
        <v>12</v>
      </c>
      <c r="J23">
        <f>Calculator!B$20</f>
        <v>640</v>
      </c>
      <c r="K23">
        <f t="shared" si="0"/>
        <v>1.25E-3</v>
      </c>
      <c r="L23">
        <f t="shared" si="7"/>
        <v>240</v>
      </c>
      <c r="M23" s="8">
        <f t="shared" si="1"/>
        <v>178998.24304869969</v>
      </c>
      <c r="O23">
        <v>80</v>
      </c>
      <c r="P23" s="29">
        <f>Calculator!D$15</f>
        <v>1.4999999999999999E-2</v>
      </c>
      <c r="Q23">
        <v>12</v>
      </c>
      <c r="R23">
        <f>Calculator!B$25</f>
        <v>1000</v>
      </c>
      <c r="S23">
        <f t="shared" si="2"/>
        <v>1.25E-3</v>
      </c>
      <c r="T23">
        <f t="shared" si="10"/>
        <v>180</v>
      </c>
      <c r="U23" s="8">
        <f t="shared" si="3"/>
        <v>201717.41383232965</v>
      </c>
      <c r="W23">
        <v>80</v>
      </c>
      <c r="X23" s="29">
        <f>Calculator!D$15</f>
        <v>1.4999999999999999E-2</v>
      </c>
      <c r="Y23">
        <v>12</v>
      </c>
      <c r="Z23">
        <f>Calculator!B$30</f>
        <v>1420</v>
      </c>
      <c r="AA23">
        <f t="shared" si="4"/>
        <v>1.25E-3</v>
      </c>
      <c r="AB23">
        <f t="shared" si="11"/>
        <v>120</v>
      </c>
      <c r="AC23" s="8">
        <f t="shared" si="5"/>
        <v>183720.07319895201</v>
      </c>
    </row>
    <row r="24" spans="1:29">
      <c r="H24" s="28">
        <f>Calculator!D$15</f>
        <v>1.4999999999999999E-2</v>
      </c>
      <c r="I24">
        <v>12</v>
      </c>
      <c r="J24">
        <f>Calculator!B$20</f>
        <v>640</v>
      </c>
      <c r="K24">
        <f t="shared" si="0"/>
        <v>1.25E-3</v>
      </c>
      <c r="L24">
        <f t="shared" si="7"/>
        <v>252</v>
      </c>
      <c r="M24" s="8">
        <f t="shared" si="1"/>
        <v>189434.77363829321</v>
      </c>
      <c r="P24" s="29">
        <f>Calculator!D$15</f>
        <v>1.4999999999999999E-2</v>
      </c>
      <c r="Q24">
        <v>12</v>
      </c>
      <c r="R24">
        <f>Calculator!B$25</f>
        <v>1000</v>
      </c>
      <c r="S24">
        <f t="shared" si="2"/>
        <v>1.25E-3</v>
      </c>
      <c r="T24">
        <f t="shared" si="10"/>
        <v>192</v>
      </c>
      <c r="U24" s="8">
        <f t="shared" si="3"/>
        <v>216846.90878656329</v>
      </c>
      <c r="X24" s="29">
        <f>Calculator!D$15</f>
        <v>1.4999999999999999E-2</v>
      </c>
      <c r="Y24">
        <v>12</v>
      </c>
      <c r="Z24">
        <f>Calculator!B$30</f>
        <v>1420</v>
      </c>
      <c r="AA24">
        <f t="shared" si="4"/>
        <v>1.25E-3</v>
      </c>
      <c r="AB24">
        <f t="shared" si="11"/>
        <v>132</v>
      </c>
      <c r="AC24" s="8">
        <f t="shared" si="5"/>
        <v>203652.53909477452</v>
      </c>
    </row>
    <row r="25" spans="1:29">
      <c r="H25" s="28">
        <f>Calculator!D$15</f>
        <v>1.4999999999999999E-2</v>
      </c>
      <c r="I25">
        <v>12</v>
      </c>
      <c r="J25">
        <f>Calculator!B$20</f>
        <v>640</v>
      </c>
      <c r="K25">
        <f t="shared" si="0"/>
        <v>1.25E-3</v>
      </c>
      <c r="L25">
        <f t="shared" si="7"/>
        <v>264</v>
      </c>
      <c r="M25" s="8">
        <f t="shared" si="1"/>
        <v>200028.93295103218</v>
      </c>
      <c r="P25" s="29">
        <f>Calculator!D$15</f>
        <v>1.4999999999999999E-2</v>
      </c>
      <c r="Q25">
        <v>12</v>
      </c>
      <c r="R25">
        <f>Calculator!B$25</f>
        <v>1000</v>
      </c>
      <c r="S25">
        <f t="shared" si="2"/>
        <v>1.25E-3</v>
      </c>
      <c r="T25">
        <f>T24+12</f>
        <v>204</v>
      </c>
      <c r="U25" s="8">
        <f t="shared" si="3"/>
        <v>232204.91291355286</v>
      </c>
      <c r="X25" s="29">
        <f>Calculator!D$15</f>
        <v>1.4999999999999999E-2</v>
      </c>
      <c r="Y25">
        <v>12</v>
      </c>
      <c r="Z25">
        <f>Calculator!B$30</f>
        <v>1420</v>
      </c>
      <c r="AA25">
        <f t="shared" si="4"/>
        <v>1.25E-3</v>
      </c>
      <c r="AB25">
        <f t="shared" si="11"/>
        <v>144</v>
      </c>
      <c r="AC25" s="8">
        <f t="shared" si="5"/>
        <v>223886.0561034478</v>
      </c>
    </row>
    <row r="26" spans="1:29">
      <c r="H26" s="28">
        <f>Calculator!D$15</f>
        <v>1.4999999999999999E-2</v>
      </c>
      <c r="I26">
        <v>12</v>
      </c>
      <c r="J26">
        <f>Calculator!B$20</f>
        <v>640</v>
      </c>
      <c r="K26">
        <f t="shared" si="0"/>
        <v>1.25E-3</v>
      </c>
      <c r="L26">
        <f t="shared" si="7"/>
        <v>276</v>
      </c>
      <c r="M26" s="8">
        <f t="shared" si="1"/>
        <v>210783.10174114775</v>
      </c>
      <c r="P26" s="29">
        <f>Calculator!D$15</f>
        <v>1.4999999999999999E-2</v>
      </c>
      <c r="Q26">
        <v>12</v>
      </c>
      <c r="R26">
        <f>Calculator!B$25</f>
        <v>1000</v>
      </c>
      <c r="S26">
        <f t="shared" si="2"/>
        <v>1.25E-3</v>
      </c>
      <c r="T26">
        <f>T25+12</f>
        <v>216</v>
      </c>
      <c r="U26" s="8">
        <f t="shared" si="3"/>
        <v>247794.87751436271</v>
      </c>
      <c r="X26" s="29">
        <f>Calculator!D$15</f>
        <v>1.4999999999999999E-2</v>
      </c>
      <c r="Y26">
        <v>12</v>
      </c>
      <c r="Z26">
        <f>Calculator!B$30</f>
        <v>1420</v>
      </c>
      <c r="AA26">
        <f t="shared" si="4"/>
        <v>1.25E-3</v>
      </c>
      <c r="AB26">
        <f t="shared" si="11"/>
        <v>156</v>
      </c>
      <c r="AC26" s="8">
        <f t="shared" si="5"/>
        <v>244425.17116728309</v>
      </c>
    </row>
    <row r="27" spans="1:29">
      <c r="H27" s="28">
        <f>Calculator!D$15</f>
        <v>1.4999999999999999E-2</v>
      </c>
      <c r="I27">
        <v>12</v>
      </c>
      <c r="J27">
        <f>Calculator!B$20</f>
        <v>640</v>
      </c>
      <c r="K27">
        <f t="shared" si="0"/>
        <v>1.25E-3</v>
      </c>
      <c r="L27">
        <f t="shared" si="7"/>
        <v>288</v>
      </c>
      <c r="M27" s="8">
        <f t="shared" si="1"/>
        <v>221699.69672072591</v>
      </c>
      <c r="P27" s="29">
        <f>Calculator!D$15</f>
        <v>1.4999999999999999E-2</v>
      </c>
      <c r="Q27">
        <v>12</v>
      </c>
      <c r="R27">
        <f>Calculator!B$25</f>
        <v>1000</v>
      </c>
      <c r="S27">
        <f t="shared" si="2"/>
        <v>1.25E-3</v>
      </c>
      <c r="T27">
        <f t="shared" ref="T27:T43" si="12">T26+12</f>
        <v>228</v>
      </c>
      <c r="U27" s="8">
        <f t="shared" si="3"/>
        <v>263620.3060169752</v>
      </c>
      <c r="X27" s="29">
        <f>Calculator!D$15</f>
        <v>1.4999999999999999E-2</v>
      </c>
      <c r="Y27">
        <v>12</v>
      </c>
      <c r="Z27">
        <f>Calculator!B$30</f>
        <v>1420</v>
      </c>
      <c r="AA27">
        <f t="shared" si="4"/>
        <v>1.25E-3</v>
      </c>
      <c r="AB27">
        <f t="shared" si="11"/>
        <v>168</v>
      </c>
      <c r="AC27" s="8">
        <f t="shared" si="5"/>
        <v>265274.49990358902</v>
      </c>
    </row>
    <row r="28" spans="1:29">
      <c r="G28">
        <v>85</v>
      </c>
      <c r="H28" s="28">
        <f>Calculator!D$15</f>
        <v>1.4999999999999999E-2</v>
      </c>
      <c r="I28">
        <v>12</v>
      </c>
      <c r="J28">
        <f>Calculator!B$20</f>
        <v>640</v>
      </c>
      <c r="K28">
        <f t="shared" si="0"/>
        <v>1.25E-3</v>
      </c>
      <c r="L28">
        <f t="shared" si="7"/>
        <v>300</v>
      </c>
      <c r="M28" s="8">
        <f t="shared" si="1"/>
        <v>232781.17110279846</v>
      </c>
      <c r="O28">
        <v>85</v>
      </c>
      <c r="P28" s="29">
        <f>Calculator!D$15</f>
        <v>1.4999999999999999E-2</v>
      </c>
      <c r="Q28">
        <v>12</v>
      </c>
      <c r="R28">
        <f>Calculator!B$25</f>
        <v>1000</v>
      </c>
      <c r="S28">
        <f t="shared" si="2"/>
        <v>1.25E-3</v>
      </c>
      <c r="T28">
        <f t="shared" si="12"/>
        <v>240</v>
      </c>
      <c r="U28" s="8">
        <f t="shared" si="3"/>
        <v>279684.75476359326</v>
      </c>
      <c r="W28">
        <v>85</v>
      </c>
      <c r="X28" s="29">
        <f>Calculator!D$15</f>
        <v>1.4999999999999999E-2</v>
      </c>
      <c r="Y28">
        <v>12</v>
      </c>
      <c r="Z28">
        <f>Calculator!B$30</f>
        <v>1420</v>
      </c>
      <c r="AA28">
        <f t="shared" si="4"/>
        <v>1.25E-3</v>
      </c>
      <c r="AB28">
        <f t="shared" si="11"/>
        <v>180</v>
      </c>
      <c r="AC28" s="8">
        <f t="shared" si="5"/>
        <v>286438.7276419081</v>
      </c>
    </row>
    <row r="29" spans="1:29">
      <c r="H29" s="28">
        <f>Calculator!D$15</f>
        <v>1.4999999999999999E-2</v>
      </c>
      <c r="I29">
        <v>12</v>
      </c>
      <c r="J29">
        <f>Calculator!B$20</f>
        <v>640</v>
      </c>
      <c r="K29">
        <f t="shared" si="0"/>
        <v>1.25E-3</v>
      </c>
      <c r="L29">
        <f t="shared" si="7"/>
        <v>312</v>
      </c>
      <c r="M29" s="8">
        <f t="shared" si="1"/>
        <v>244030.0151526375</v>
      </c>
      <c r="P29" s="29">
        <f>Calculator!D$15</f>
        <v>1.4999999999999999E-2</v>
      </c>
      <c r="Q29">
        <v>12</v>
      </c>
      <c r="R29">
        <f>Calculator!B$25</f>
        <v>1000</v>
      </c>
      <c r="S29">
        <f t="shared" si="2"/>
        <v>1.25E-3</v>
      </c>
      <c r="T29">
        <f t="shared" si="12"/>
        <v>252</v>
      </c>
      <c r="U29" s="8">
        <f t="shared" si="3"/>
        <v>295991.83380983316</v>
      </c>
      <c r="X29" s="29">
        <f>Calculator!D$15</f>
        <v>1.4999999999999999E-2</v>
      </c>
      <c r="Y29">
        <v>12</v>
      </c>
      <c r="Z29">
        <f>Calculator!B$30</f>
        <v>1420</v>
      </c>
      <c r="AA29">
        <f t="shared" si="4"/>
        <v>1.25E-3</v>
      </c>
      <c r="AB29">
        <f t="shared" si="11"/>
        <v>192</v>
      </c>
      <c r="AC29" s="8">
        <f t="shared" si="5"/>
        <v>307922.61047691986</v>
      </c>
    </row>
    <row r="30" spans="1:29">
      <c r="H30" s="28">
        <f>Calculator!D$15</f>
        <v>1.4999999999999999E-2</v>
      </c>
      <c r="I30">
        <v>12</v>
      </c>
      <c r="J30">
        <f>Calculator!B$20</f>
        <v>640</v>
      </c>
      <c r="K30">
        <f t="shared" si="0"/>
        <v>1.25E-3</v>
      </c>
      <c r="L30">
        <f t="shared" si="7"/>
        <v>324</v>
      </c>
      <c r="M30" s="8">
        <f t="shared" si="1"/>
        <v>255448.75674737591</v>
      </c>
      <c r="P30" s="29">
        <f>Calculator!D$15</f>
        <v>1.4999999999999999E-2</v>
      </c>
      <c r="Q30">
        <v>12</v>
      </c>
      <c r="R30">
        <f>Calculator!B$25</f>
        <v>1000</v>
      </c>
      <c r="S30">
        <f t="shared" si="2"/>
        <v>1.25E-3</v>
      </c>
      <c r="T30">
        <f t="shared" si="12"/>
        <v>264</v>
      </c>
      <c r="U30" s="8">
        <f t="shared" si="3"/>
        <v>312545.20773598779</v>
      </c>
      <c r="X30" s="29">
        <f>Calculator!D$15</f>
        <v>1.4999999999999999E-2</v>
      </c>
      <c r="Y30">
        <v>12</v>
      </c>
      <c r="Z30">
        <f>Calculator!B$30</f>
        <v>1420</v>
      </c>
      <c r="AA30">
        <f t="shared" si="4"/>
        <v>1.25E-3</v>
      </c>
      <c r="AB30">
        <f t="shared" si="11"/>
        <v>204</v>
      </c>
      <c r="AC30" s="8">
        <f t="shared" si="5"/>
        <v>329730.97633724508</v>
      </c>
    </row>
    <row r="31" spans="1:29">
      <c r="H31" s="28">
        <f>Calculator!D$15</f>
        <v>1.4999999999999999E-2</v>
      </c>
      <c r="I31">
        <v>12</v>
      </c>
      <c r="J31">
        <f>Calculator!B$20</f>
        <v>640</v>
      </c>
      <c r="K31">
        <f t="shared" si="0"/>
        <v>1.25E-3</v>
      </c>
      <c r="L31">
        <f t="shared" si="7"/>
        <v>336</v>
      </c>
      <c r="M31" s="8">
        <f t="shared" si="1"/>
        <v>267039.96194408002</v>
      </c>
      <c r="P31" s="29">
        <f>Calculator!D$15</f>
        <v>1.4999999999999999E-2</v>
      </c>
      <c r="Q31">
        <v>12</v>
      </c>
      <c r="R31">
        <f>Calculator!B$25</f>
        <v>1000</v>
      </c>
      <c r="S31">
        <f t="shared" si="2"/>
        <v>1.25E-3</v>
      </c>
      <c r="T31">
        <f t="shared" si="12"/>
        <v>276</v>
      </c>
      <c r="U31" s="8">
        <f t="shared" si="3"/>
        <v>329348.59647054342</v>
      </c>
      <c r="X31" s="29">
        <f>Calculator!D$15</f>
        <v>1.4999999999999999E-2</v>
      </c>
      <c r="Y31">
        <v>12</v>
      </c>
      <c r="Z31">
        <f>Calculator!B$30</f>
        <v>1420</v>
      </c>
      <c r="AA31">
        <f t="shared" si="4"/>
        <v>1.25E-3</v>
      </c>
      <c r="AB31">
        <f t="shared" si="11"/>
        <v>216</v>
      </c>
      <c r="AC31" s="8">
        <f t="shared" si="5"/>
        <v>351868.72607039503</v>
      </c>
    </row>
    <row r="32" spans="1:29">
      <c r="H32" s="28">
        <f>Calculator!D$15</f>
        <v>1.4999999999999999E-2</v>
      </c>
      <c r="I32">
        <v>12</v>
      </c>
      <c r="J32">
        <f>Calculator!B$20</f>
        <v>640</v>
      </c>
      <c r="K32">
        <f t="shared" si="0"/>
        <v>1.25E-3</v>
      </c>
      <c r="L32">
        <f t="shared" si="7"/>
        <v>348</v>
      </c>
      <c r="M32" s="8">
        <f t="shared" si="1"/>
        <v>278806.23555640248</v>
      </c>
      <c r="P32" s="29">
        <f>Calculator!D$15</f>
        <v>1.4999999999999999E-2</v>
      </c>
      <c r="Q32">
        <v>12</v>
      </c>
      <c r="R32">
        <f>Calculator!B$25</f>
        <v>1000</v>
      </c>
      <c r="S32">
        <f t="shared" si="2"/>
        <v>1.25E-3</v>
      </c>
      <c r="T32">
        <f t="shared" si="12"/>
        <v>288</v>
      </c>
      <c r="U32" s="8">
        <f t="shared" si="3"/>
        <v>346405.77612613421</v>
      </c>
      <c r="X32" s="29">
        <f>Calculator!D$15</f>
        <v>1.4999999999999999E-2</v>
      </c>
      <c r="Y32">
        <v>12</v>
      </c>
      <c r="Z32">
        <f>Calculator!B$30</f>
        <v>1420</v>
      </c>
      <c r="AA32">
        <f t="shared" si="4"/>
        <v>1.25E-3</v>
      </c>
      <c r="AB32">
        <f t="shared" si="11"/>
        <v>228</v>
      </c>
      <c r="AC32" s="8">
        <f t="shared" si="5"/>
        <v>374340.83454410476</v>
      </c>
    </row>
    <row r="33" spans="7:29">
      <c r="G33">
        <v>90</v>
      </c>
      <c r="H33" s="28">
        <f>Calculator!D$15</f>
        <v>1.4999999999999999E-2</v>
      </c>
      <c r="I33">
        <v>12</v>
      </c>
      <c r="J33">
        <f>Calculator!B$20</f>
        <v>640</v>
      </c>
      <c r="K33">
        <f t="shared" si="0"/>
        <v>1.25E-3</v>
      </c>
      <c r="L33">
        <f t="shared" si="7"/>
        <v>360</v>
      </c>
      <c r="M33" s="8">
        <f t="shared" si="1"/>
        <v>290750.22173994489</v>
      </c>
      <c r="O33">
        <v>90</v>
      </c>
      <c r="P33" s="29">
        <f>Calculator!D$15</f>
        <v>1.4999999999999999E-2</v>
      </c>
      <c r="Q33">
        <v>12</v>
      </c>
      <c r="R33">
        <f>Calculator!B$25</f>
        <v>1000</v>
      </c>
      <c r="S33">
        <f t="shared" si="2"/>
        <v>1.25E-3</v>
      </c>
      <c r="T33">
        <f t="shared" si="12"/>
        <v>300</v>
      </c>
      <c r="U33" s="8">
        <f t="shared" si="3"/>
        <v>363720.57984812261</v>
      </c>
      <c r="W33">
        <v>90</v>
      </c>
      <c r="X33" s="29">
        <f>Calculator!D$15</f>
        <v>1.4999999999999999E-2</v>
      </c>
      <c r="Y33">
        <v>12</v>
      </c>
      <c r="Z33">
        <f>Calculator!B$30</f>
        <v>1420</v>
      </c>
      <c r="AA33">
        <f t="shared" si="4"/>
        <v>1.25E-3</v>
      </c>
      <c r="AB33">
        <f t="shared" si="11"/>
        <v>240</v>
      </c>
      <c r="AC33" s="8">
        <f t="shared" si="5"/>
        <v>397152.35176430241</v>
      </c>
    </row>
    <row r="34" spans="7:29">
      <c r="H34" s="28">
        <f>Calculator!D$15</f>
        <v>1.4999999999999999E-2</v>
      </c>
      <c r="I34">
        <v>12</v>
      </c>
      <c r="J34">
        <f>Calculator!B$20</f>
        <v>640</v>
      </c>
      <c r="K34">
        <f t="shared" si="0"/>
        <v>1.25E-3</v>
      </c>
      <c r="L34">
        <f t="shared" si="7"/>
        <v>372</v>
      </c>
      <c r="M34" s="8">
        <f t="shared" si="1"/>
        <v>302874.6045864601</v>
      </c>
      <c r="P34" s="29">
        <f>Calculator!D$15</f>
        <v>1.4999999999999999E-2</v>
      </c>
      <c r="Q34">
        <v>12</v>
      </c>
      <c r="R34">
        <f>Calculator!B$25</f>
        <v>1000</v>
      </c>
      <c r="S34">
        <f t="shared" si="2"/>
        <v>1.25E-3</v>
      </c>
      <c r="T34">
        <f t="shared" si="12"/>
        <v>312</v>
      </c>
      <c r="U34" s="8">
        <f t="shared" si="3"/>
        <v>381296.89867599605</v>
      </c>
      <c r="X34" s="29">
        <f>Calculator!D$15</f>
        <v>1.4999999999999999E-2</v>
      </c>
      <c r="Y34">
        <v>12</v>
      </c>
      <c r="Z34">
        <f>Calculator!B$30</f>
        <v>1420</v>
      </c>
      <c r="AA34">
        <f t="shared" si="4"/>
        <v>1.25E-3</v>
      </c>
      <c r="AB34">
        <f t="shared" si="11"/>
        <v>252</v>
      </c>
      <c r="AC34" s="8">
        <f t="shared" si="5"/>
        <v>420308.40400996309</v>
      </c>
    </row>
    <row r="35" spans="7:29">
      <c r="H35" s="28">
        <f>Calculator!D$15</f>
        <v>1.4999999999999999E-2</v>
      </c>
      <c r="I35">
        <v>12</v>
      </c>
      <c r="J35">
        <f>Calculator!B$20</f>
        <v>640</v>
      </c>
      <c r="K35">
        <f t="shared" si="0"/>
        <v>1.25E-3</v>
      </c>
      <c r="L35">
        <f t="shared" si="7"/>
        <v>384</v>
      </c>
      <c r="M35" s="8">
        <f t="shared" si="1"/>
        <v>315182.10872703162</v>
      </c>
      <c r="P35" s="29">
        <f>Calculator!D$15</f>
        <v>1.4999999999999999E-2</v>
      </c>
      <c r="Q35">
        <v>12</v>
      </c>
      <c r="R35">
        <f>Calculator!B$25</f>
        <v>1000</v>
      </c>
      <c r="S35">
        <f t="shared" si="2"/>
        <v>1.25E-3</v>
      </c>
      <c r="T35">
        <f t="shared" si="12"/>
        <v>324</v>
      </c>
      <c r="U35" s="8">
        <f t="shared" si="3"/>
        <v>399138.68241777486</v>
      </c>
      <c r="X35" s="29">
        <f>Calculator!D$15</f>
        <v>1.4999999999999999E-2</v>
      </c>
      <c r="Y35">
        <v>12</v>
      </c>
      <c r="Z35">
        <f>Calculator!B$30</f>
        <v>1420</v>
      </c>
      <c r="AA35">
        <f t="shared" si="4"/>
        <v>1.25E-3</v>
      </c>
      <c r="AB35">
        <f t="shared" si="11"/>
        <v>264</v>
      </c>
      <c r="AC35" s="8">
        <f t="shared" si="5"/>
        <v>443814.19498510269</v>
      </c>
    </row>
    <row r="36" spans="7:29">
      <c r="H36" s="28">
        <f>Calculator!D$15</f>
        <v>1.4999999999999999E-2</v>
      </c>
      <c r="I36">
        <v>12</v>
      </c>
      <c r="J36">
        <f>Calculator!B$20</f>
        <v>640</v>
      </c>
      <c r="K36">
        <f t="shared" si="0"/>
        <v>1.25E-3</v>
      </c>
      <c r="L36">
        <f t="shared" si="7"/>
        <v>396</v>
      </c>
      <c r="M36" s="8">
        <f t="shared" si="1"/>
        <v>327675.49994436023</v>
      </c>
      <c r="P36" s="29">
        <f>Calculator!D$15</f>
        <v>1.4999999999999999E-2</v>
      </c>
      <c r="Q36">
        <v>12</v>
      </c>
      <c r="R36">
        <f>Calculator!B$25</f>
        <v>1000</v>
      </c>
      <c r="S36">
        <f t="shared" si="2"/>
        <v>1.25E-3</v>
      </c>
      <c r="T36">
        <f t="shared" si="12"/>
        <v>336</v>
      </c>
      <c r="U36" s="8">
        <f t="shared" si="3"/>
        <v>417249.94053762499</v>
      </c>
      <c r="X36" s="29">
        <f>Calculator!D$15</f>
        <v>1.4999999999999999E-2</v>
      </c>
      <c r="Y36">
        <v>12</v>
      </c>
      <c r="Z36">
        <f>Calculator!B$30</f>
        <v>1420</v>
      </c>
      <c r="AA36">
        <f t="shared" si="4"/>
        <v>1.25E-3</v>
      </c>
      <c r="AB36">
        <f t="shared" si="11"/>
        <v>276</v>
      </c>
      <c r="AC36" s="8">
        <f t="shared" si="5"/>
        <v>467675.00698817166</v>
      </c>
    </row>
    <row r="37" spans="7:29">
      <c r="H37" s="28">
        <f>Calculator!D$15</f>
        <v>1.4999999999999999E-2</v>
      </c>
      <c r="I37">
        <v>12</v>
      </c>
      <c r="J37">
        <f>Calculator!B$20</f>
        <v>640</v>
      </c>
      <c r="K37">
        <f t="shared" si="0"/>
        <v>1.25E-3</v>
      </c>
      <c r="L37">
        <f t="shared" si="7"/>
        <v>408</v>
      </c>
      <c r="M37" s="8">
        <f t="shared" si="1"/>
        <v>340357.5857943006</v>
      </c>
      <c r="P37" s="29">
        <f>Calculator!D$15</f>
        <v>1.4999999999999999E-2</v>
      </c>
      <c r="Q37">
        <v>12</v>
      </c>
      <c r="R37">
        <f>Calculator!B$25</f>
        <v>1000</v>
      </c>
      <c r="S37">
        <f t="shared" si="2"/>
        <v>1.25E-3</v>
      </c>
      <c r="T37">
        <f t="shared" si="12"/>
        <v>348</v>
      </c>
      <c r="U37" s="8">
        <f t="shared" si="3"/>
        <v>435634.74305687885</v>
      </c>
      <c r="X37" s="29">
        <f>Calculator!D$15</f>
        <v>1.4999999999999999E-2</v>
      </c>
      <c r="Y37">
        <v>12</v>
      </c>
      <c r="Z37">
        <f>Calculator!B$30</f>
        <v>1420</v>
      </c>
      <c r="AA37">
        <f t="shared" si="4"/>
        <v>1.25E-3</v>
      </c>
      <c r="AB37">
        <f t="shared" si="11"/>
        <v>288</v>
      </c>
      <c r="AC37" s="8">
        <f t="shared" si="5"/>
        <v>491896.20209911064</v>
      </c>
    </row>
    <row r="38" spans="7:29">
      <c r="G38">
        <v>95</v>
      </c>
      <c r="H38" s="28">
        <f>Calculator!D$15</f>
        <v>1.4999999999999999E-2</v>
      </c>
      <c r="I38">
        <v>12</v>
      </c>
      <c r="J38">
        <f>Calculator!B$20</f>
        <v>640</v>
      </c>
      <c r="K38">
        <f t="shared" si="0"/>
        <v>1.25E-3</v>
      </c>
      <c r="L38">
        <f t="shared" si="7"/>
        <v>420</v>
      </c>
      <c r="M38" s="8">
        <f t="shared" si="1"/>
        <v>353231.21623678389</v>
      </c>
      <c r="O38">
        <v>95</v>
      </c>
      <c r="P38" s="29">
        <f>Calculator!D$15</f>
        <v>1.4999999999999999E-2</v>
      </c>
      <c r="Q38">
        <v>12</v>
      </c>
      <c r="R38">
        <f>Calculator!B$25</f>
        <v>1000</v>
      </c>
      <c r="S38">
        <f t="shared" si="2"/>
        <v>1.25E-3</v>
      </c>
      <c r="T38">
        <f t="shared" si="12"/>
        <v>360</v>
      </c>
      <c r="U38" s="8">
        <f t="shared" si="3"/>
        <v>454297.22146866389</v>
      </c>
      <c r="W38">
        <v>95</v>
      </c>
      <c r="X38" s="29">
        <f>Calculator!D$15</f>
        <v>1.4999999999999999E-2</v>
      </c>
      <c r="Y38">
        <v>12</v>
      </c>
      <c r="Z38">
        <f>Calculator!B$30</f>
        <v>1420</v>
      </c>
      <c r="AA38">
        <f t="shared" si="4"/>
        <v>1.25E-3</v>
      </c>
      <c r="AB38">
        <f t="shared" si="11"/>
        <v>300</v>
      </c>
      <c r="AC38" s="8">
        <f t="shared" si="5"/>
        <v>516483.22338433407</v>
      </c>
    </row>
    <row r="39" spans="7:29">
      <c r="H39" s="28">
        <f>Calculator!D$15</f>
        <v>1.4999999999999999E-2</v>
      </c>
      <c r="I39">
        <v>12</v>
      </c>
      <c r="J39">
        <f>Calculator!B$20</f>
        <v>640</v>
      </c>
      <c r="K39">
        <f t="shared" si="0"/>
        <v>1.25E-3</v>
      </c>
      <c r="L39">
        <f t="shared" si="7"/>
        <v>432</v>
      </c>
      <c r="M39" s="8">
        <f t="shared" si="1"/>
        <v>366299.28427627089</v>
      </c>
      <c r="P39" s="29">
        <f>Calculator!D$15</f>
        <v>1.4999999999999999E-2</v>
      </c>
      <c r="Q39">
        <v>12</v>
      </c>
      <c r="R39">
        <f>Calculator!B$25</f>
        <v>1000</v>
      </c>
      <c r="S39">
        <f t="shared" si="2"/>
        <v>1.25E-3</v>
      </c>
      <c r="T39">
        <f t="shared" si="12"/>
        <v>372</v>
      </c>
      <c r="U39" s="8">
        <f t="shared" si="3"/>
        <v>473241.56966634392</v>
      </c>
      <c r="X39" s="29">
        <f>Calculator!D$15</f>
        <v>1.4999999999999999E-2</v>
      </c>
      <c r="Y39">
        <v>12</v>
      </c>
      <c r="Z39">
        <f>Calculator!B$30</f>
        <v>1420</v>
      </c>
      <c r="AA39">
        <f t="shared" si="4"/>
        <v>1.25E-3</v>
      </c>
      <c r="AB39">
        <f t="shared" si="11"/>
        <v>312</v>
      </c>
      <c r="AC39" s="8">
        <f t="shared" si="5"/>
        <v>541441.59611991432</v>
      </c>
    </row>
    <row r="40" spans="7:29">
      <c r="H40" s="28">
        <f>Calculator!D$15</f>
        <v>1.4999999999999999E-2</v>
      </c>
      <c r="I40">
        <v>12</v>
      </c>
      <c r="J40">
        <f>Calculator!B$20</f>
        <v>640</v>
      </c>
      <c r="K40">
        <f t="shared" si="0"/>
        <v>1.25E-3</v>
      </c>
      <c r="L40">
        <f t="shared" si="7"/>
        <v>444</v>
      </c>
      <c r="M40" s="8">
        <f t="shared" si="1"/>
        <v>379564.72661187663</v>
      </c>
      <c r="P40" s="29">
        <f>Calculator!D$15</f>
        <v>1.4999999999999999E-2</v>
      </c>
      <c r="Q40">
        <v>12</v>
      </c>
      <c r="R40">
        <f>Calculator!B$25</f>
        <v>1000</v>
      </c>
      <c r="S40">
        <f t="shared" si="2"/>
        <v>1.25E-3</v>
      </c>
      <c r="T40">
        <f t="shared" si="12"/>
        <v>384</v>
      </c>
      <c r="U40" s="8">
        <f t="shared" si="3"/>
        <v>492472.04488598689</v>
      </c>
      <c r="X40" s="29">
        <f>Calculator!D$15</f>
        <v>1.4999999999999999E-2</v>
      </c>
      <c r="Y40">
        <v>12</v>
      </c>
      <c r="Z40">
        <f>Calculator!B$30</f>
        <v>1420</v>
      </c>
      <c r="AA40">
        <f t="shared" si="4"/>
        <v>1.25E-3</v>
      </c>
      <c r="AB40">
        <f t="shared" si="11"/>
        <v>324</v>
      </c>
      <c r="AC40" s="8">
        <f t="shared" si="5"/>
        <v>566776.9290332403</v>
      </c>
    </row>
    <row r="41" spans="7:29">
      <c r="H41" s="28">
        <f>Calculator!D$15</f>
        <v>1.4999999999999999E-2</v>
      </c>
      <c r="I41">
        <v>12</v>
      </c>
      <c r="J41">
        <f>Calculator!B$20</f>
        <v>640</v>
      </c>
      <c r="K41">
        <f t="shared" si="0"/>
        <v>1.25E-3</v>
      </c>
      <c r="L41">
        <f t="shared" si="7"/>
        <v>456</v>
      </c>
      <c r="M41" s="8">
        <f t="shared" si="1"/>
        <v>393030.52429731539</v>
      </c>
      <c r="P41" s="29">
        <f>Calculator!D$15</f>
        <v>1.4999999999999999E-2</v>
      </c>
      <c r="Q41">
        <v>12</v>
      </c>
      <c r="R41">
        <f>Calculator!B$25</f>
        <v>1000</v>
      </c>
      <c r="S41">
        <f t="shared" si="2"/>
        <v>1.25E-3</v>
      </c>
      <c r="T41">
        <f t="shared" si="12"/>
        <v>396</v>
      </c>
      <c r="U41" s="8">
        <f t="shared" si="3"/>
        <v>511992.96866306284</v>
      </c>
      <c r="X41" s="29">
        <f>Calculator!D$15</f>
        <v>1.4999999999999999E-2</v>
      </c>
      <c r="Y41">
        <v>12</v>
      </c>
      <c r="Z41">
        <f>Calculator!B$30</f>
        <v>1420</v>
      </c>
      <c r="AA41">
        <f t="shared" si="4"/>
        <v>1.25E-3</v>
      </c>
      <c r="AB41">
        <f t="shared" si="11"/>
        <v>336</v>
      </c>
      <c r="AC41" s="8">
        <f t="shared" si="5"/>
        <v>592494.91556342749</v>
      </c>
    </row>
    <row r="42" spans="7:29">
      <c r="H42" s="28">
        <f>Calculator!D$15</f>
        <v>1.4999999999999999E-2</v>
      </c>
      <c r="I42">
        <v>12</v>
      </c>
      <c r="J42">
        <f>Calculator!B$20</f>
        <v>640</v>
      </c>
      <c r="K42">
        <f t="shared" si="0"/>
        <v>1.25E-3</v>
      </c>
      <c r="L42">
        <f t="shared" si="7"/>
        <v>468</v>
      </c>
      <c r="M42" s="8">
        <f t="shared" si="1"/>
        <v>406699.70341081294</v>
      </c>
      <c r="P42" s="29">
        <f>Calculator!D$15</f>
        <v>1.4999999999999999E-2</v>
      </c>
      <c r="Q42">
        <v>12</v>
      </c>
      <c r="R42">
        <f>Calculator!B$25</f>
        <v>1000</v>
      </c>
      <c r="S42">
        <f t="shared" si="2"/>
        <v>1.25E-3</v>
      </c>
      <c r="T42">
        <f t="shared" si="12"/>
        <v>408</v>
      </c>
      <c r="U42" s="8">
        <f t="shared" si="3"/>
        <v>531808.72780359467</v>
      </c>
      <c r="X42" s="29">
        <f>Calculator!D$15</f>
        <v>1.4999999999999999E-2</v>
      </c>
      <c r="Y42">
        <v>12</v>
      </c>
      <c r="Z42">
        <f>Calculator!B$30</f>
        <v>1420</v>
      </c>
      <c r="AA42">
        <f t="shared" si="4"/>
        <v>1.25E-3</v>
      </c>
      <c r="AB42">
        <f t="shared" si="11"/>
        <v>348</v>
      </c>
      <c r="AC42" s="8">
        <f t="shared" si="5"/>
        <v>618601.33514076809</v>
      </c>
    </row>
    <row r="43" spans="7:29">
      <c r="G43">
        <v>100</v>
      </c>
      <c r="H43" s="28">
        <f>Calculator!D$15</f>
        <v>1.4999999999999999E-2</v>
      </c>
      <c r="I43">
        <v>12</v>
      </c>
      <c r="J43">
        <f>Calculator!B$20</f>
        <v>640</v>
      </c>
      <c r="K43">
        <f t="shared" si="0"/>
        <v>1.25E-3</v>
      </c>
      <c r="L43">
        <f t="shared" si="7"/>
        <v>480</v>
      </c>
      <c r="M43" s="8">
        <f t="shared" si="1"/>
        <v>420575.33573513647</v>
      </c>
      <c r="O43">
        <v>100</v>
      </c>
      <c r="P43" s="29">
        <f>Calculator!D$15</f>
        <v>1.4999999999999999E-2</v>
      </c>
      <c r="Q43">
        <v>12</v>
      </c>
      <c r="R43">
        <f>Calculator!B$25</f>
        <v>1000</v>
      </c>
      <c r="S43">
        <f t="shared" si="2"/>
        <v>1.25E-3</v>
      </c>
      <c r="T43">
        <f t="shared" si="12"/>
        <v>420</v>
      </c>
      <c r="U43" s="8">
        <f t="shared" si="3"/>
        <v>551923.77536997478</v>
      </c>
      <c r="W43">
        <v>100</v>
      </c>
      <c r="X43" s="29">
        <f>Calculator!D$15</f>
        <v>1.4999999999999999E-2</v>
      </c>
      <c r="Y43">
        <v>12</v>
      </c>
      <c r="Z43">
        <f>Calculator!B$30</f>
        <v>1420</v>
      </c>
      <c r="AA43">
        <f t="shared" si="4"/>
        <v>1.25E-3</v>
      </c>
      <c r="AB43">
        <f t="shared" si="11"/>
        <v>360</v>
      </c>
      <c r="AC43" s="8">
        <f t="shared" si="5"/>
        <v>645102.05448550265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Side 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Weiler</dc:creator>
  <cp:lastModifiedBy>Martin Weiler</cp:lastModifiedBy>
  <cp:lastPrinted>2021-06-17T17:44:55Z</cp:lastPrinted>
  <dcterms:created xsi:type="dcterms:W3CDTF">2020-11-19T14:43:26Z</dcterms:created>
  <dcterms:modified xsi:type="dcterms:W3CDTF">2021-06-21T13:31:52Z</dcterms:modified>
</cp:coreProperties>
</file>