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20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nannettekamien/Google Drive/College Planning/"/>
    </mc:Choice>
  </mc:AlternateContent>
  <bookViews>
    <workbookView xWindow="0" yWindow="460" windowWidth="25600" windowHeight="15460" tabRatio="500" activeTab="3"/>
  </bookViews>
  <sheets>
    <sheet name="1 Page College Funding Plan" sheetId="6" r:id="rId1"/>
    <sheet name="EFC WORKSHEET" sheetId="3" r:id="rId2"/>
    <sheet name="Asset Protection Reference" sheetId="11" r:id="rId3"/>
    <sheet name="Income Reference" sheetId="12" r:id="rId4"/>
    <sheet name="Net Cost Comparison" sheetId="9" r:id="rId5"/>
    <sheet name="Sheet1" sheetId="10" r:id="rId6"/>
  </sheets>
  <definedNames>
    <definedName name="_xlnm.Print_Area" localSheetId="1">'EFC WORKSHEET'!$A$1:$I$36</definedName>
    <definedName name="_xlnm.Print_Area" localSheetId="4">'Net Cost Comparison'!$A$1:$J$31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8" i="3" l="1"/>
  <c r="F6" i="6"/>
  <c r="F13" i="6"/>
  <c r="F7" i="6"/>
  <c r="F18" i="6"/>
  <c r="F14" i="6"/>
  <c r="F8" i="6"/>
  <c r="I4" i="6"/>
  <c r="I5" i="6"/>
  <c r="I6" i="6"/>
  <c r="I7" i="6"/>
  <c r="I8" i="6"/>
  <c r="I9" i="6"/>
  <c r="B9" i="12"/>
  <c r="B12" i="12"/>
  <c r="B15" i="12"/>
  <c r="B16" i="12"/>
  <c r="H20" i="3"/>
  <c r="B8" i="3"/>
  <c r="E4" i="3"/>
  <c r="E6" i="3"/>
  <c r="H6" i="3"/>
  <c r="B15" i="3"/>
  <c r="E11" i="3"/>
  <c r="E13" i="3"/>
  <c r="H13" i="3"/>
  <c r="H29" i="3"/>
  <c r="E19" i="3"/>
  <c r="E18" i="3"/>
  <c r="B19" i="3"/>
  <c r="E20" i="3"/>
  <c r="E24" i="3"/>
  <c r="E26" i="3"/>
  <c r="G15" i="9"/>
  <c r="H15" i="9"/>
  <c r="I15" i="9"/>
  <c r="F15" i="9"/>
  <c r="G14" i="9"/>
  <c r="H14" i="9"/>
  <c r="I14" i="9"/>
  <c r="F14" i="9"/>
  <c r="G13" i="9"/>
  <c r="H13" i="9"/>
  <c r="I13" i="9"/>
  <c r="F13" i="9"/>
  <c r="G12" i="9"/>
  <c r="H12" i="9"/>
  <c r="I12" i="9"/>
  <c r="F12" i="9"/>
  <c r="C26" i="9"/>
  <c r="C23" i="9"/>
  <c r="C27" i="9"/>
  <c r="C28" i="9"/>
  <c r="F6" i="9"/>
  <c r="C30" i="9"/>
  <c r="F5" i="9"/>
  <c r="G10" i="9"/>
  <c r="H10" i="9"/>
  <c r="I10" i="9"/>
  <c r="F10" i="9"/>
  <c r="F23" i="9"/>
  <c r="F24" i="9"/>
  <c r="F25" i="9"/>
  <c r="F19" i="9"/>
  <c r="F26" i="9"/>
  <c r="F27" i="9"/>
  <c r="G24" i="9"/>
  <c r="G25" i="9"/>
  <c r="C9" i="9"/>
  <c r="G6" i="9"/>
  <c r="G19" i="9"/>
  <c r="G26" i="9"/>
  <c r="G27" i="9"/>
  <c r="H24" i="9"/>
  <c r="H25" i="9"/>
  <c r="C10" i="9"/>
  <c r="H6" i="9"/>
  <c r="H19" i="9"/>
  <c r="H26" i="9"/>
  <c r="H27" i="9"/>
  <c r="I24" i="9"/>
  <c r="I25" i="9"/>
  <c r="C11" i="9"/>
  <c r="I6" i="9"/>
  <c r="I19" i="9"/>
  <c r="I26" i="9"/>
  <c r="I27" i="9"/>
  <c r="J27" i="9"/>
  <c r="I31" i="9"/>
  <c r="J31" i="9"/>
  <c r="I30" i="9"/>
  <c r="J30" i="9"/>
  <c r="J26" i="9"/>
  <c r="J25" i="9"/>
  <c r="J24" i="9"/>
  <c r="J23" i="9"/>
  <c r="F20" i="9"/>
  <c r="G20" i="9"/>
  <c r="H20" i="9"/>
  <c r="I20" i="9"/>
  <c r="J20" i="9"/>
  <c r="J19" i="9"/>
  <c r="J18" i="9"/>
  <c r="B16" i="9"/>
  <c r="C18" i="9"/>
  <c r="J17" i="9"/>
  <c r="J16" i="9"/>
  <c r="J15" i="9"/>
  <c r="J14" i="9"/>
  <c r="J13" i="9"/>
  <c r="J12" i="9"/>
  <c r="C8" i="9"/>
  <c r="C12" i="9"/>
  <c r="J11" i="9"/>
  <c r="J10" i="9"/>
  <c r="J9" i="9"/>
  <c r="J6" i="9"/>
  <c r="F4" i="9"/>
  <c r="C4" i="9"/>
</calcChain>
</file>

<file path=xl/sharedStrings.xml><?xml version="1.0" encoding="utf-8"?>
<sst xmlns="http://schemas.openxmlformats.org/spreadsheetml/2006/main" count="166" uniqueCount="149">
  <si>
    <t>H S A Contributions +</t>
  </si>
  <si>
    <t>Child Support Received +</t>
  </si>
  <si>
    <t>Other untaxed Income +</t>
  </si>
  <si>
    <t>Enhanced AGI</t>
  </si>
  <si>
    <t>ADJUSTED AVAILABLE INCOME (AAI)</t>
  </si>
  <si>
    <t>Income Protection Allowance -</t>
  </si>
  <si>
    <t>Federal, State, and FICA Taxes -</t>
  </si>
  <si>
    <t>AAI</t>
  </si>
  <si>
    <t>EFC PARENT INCOME CALCULATION</t>
  </si>
  <si>
    <t>Parents' contribution from AAI</t>
  </si>
  <si>
    <t>*See Income Reference Sheet</t>
  </si>
  <si>
    <t>Total Parent Income (Enhanced AGI)</t>
  </si>
  <si>
    <t>Total Adjusted Available Income (AAI)</t>
  </si>
  <si>
    <t>PARENT CONTRIBUTION FROM ASSETS</t>
  </si>
  <si>
    <t>STUDENT CONTRIBUTION FROM ASSETS</t>
  </si>
  <si>
    <t>PARENT CONTRIBUTION FROM INCOME</t>
  </si>
  <si>
    <t>STUDENT CONTRIBUTION FROM INCOME</t>
  </si>
  <si>
    <t xml:space="preserve">FAFSA EFC WORKSHEET </t>
  </si>
  <si>
    <t>Net Cost Comparison</t>
  </si>
  <si>
    <t>WHAT YOU NEED TO PAY FOR</t>
  </si>
  <si>
    <t>HOW YOU'RE GOING TO PAY FOR IT</t>
  </si>
  <si>
    <t>PROJECTED ANNUAL COSTS</t>
  </si>
  <si>
    <t>LOANS</t>
  </si>
  <si>
    <t>EFC</t>
  </si>
  <si>
    <t>PROJECTED COST/FINANCIAL AID</t>
  </si>
  <si>
    <t>FINANCIAL AID</t>
  </si>
  <si>
    <t>Estimated COA</t>
  </si>
  <si>
    <t>Total Financial Aid Awarded -</t>
  </si>
  <si>
    <t>Self Help Awarded +</t>
  </si>
  <si>
    <t>LOAN REPAYMENT</t>
  </si>
  <si>
    <r>
      <rPr>
        <b/>
        <i/>
        <sz val="16"/>
        <color theme="1"/>
        <rFont val="Calibri"/>
        <family val="2"/>
        <scheme val="minor"/>
      </rPr>
      <t>(-)</t>
    </r>
    <r>
      <rPr>
        <i/>
        <sz val="16"/>
        <color theme="1"/>
        <rFont val="Calibri"/>
        <family val="2"/>
        <scheme val="minor"/>
      </rPr>
      <t xml:space="preserve"> Asset Protection Allowance*</t>
    </r>
  </si>
  <si>
    <t>*see Asset Protection Allowance Ref</t>
  </si>
  <si>
    <t>ENHANCED AGI</t>
  </si>
  <si>
    <t>AGI (Line 37 of 1040)</t>
  </si>
  <si>
    <t>Retirement Plan Contributions +</t>
  </si>
  <si>
    <t>Total Assessable Student Assets</t>
  </si>
  <si>
    <t>PARENT INCOME*</t>
  </si>
  <si>
    <t>Parent AGI</t>
  </si>
  <si>
    <t>Parent Contribution*</t>
  </si>
  <si>
    <r>
      <rPr>
        <b/>
        <i/>
        <sz val="16"/>
        <color theme="1"/>
        <rFont val="Calibri"/>
        <family val="2"/>
        <scheme val="minor"/>
      </rPr>
      <t>(-)</t>
    </r>
    <r>
      <rPr>
        <i/>
        <sz val="16"/>
        <color theme="1"/>
        <rFont val="Calibri"/>
        <family val="2"/>
        <scheme val="minor"/>
      </rPr>
      <t xml:space="preserve"> Taxes &amp; Living Allowance</t>
    </r>
  </si>
  <si>
    <t>Total Available Income (AI)</t>
  </si>
  <si>
    <t>22 to 47%</t>
  </si>
  <si>
    <t>STUDENT INCOME</t>
  </si>
  <si>
    <t xml:space="preserve">Total Student Income </t>
  </si>
  <si>
    <r>
      <rPr>
        <b/>
        <i/>
        <sz val="16"/>
        <color theme="1"/>
        <rFont val="Calibri"/>
        <family val="2"/>
        <scheme val="minor"/>
      </rPr>
      <t>(-)</t>
    </r>
    <r>
      <rPr>
        <i/>
        <sz val="16"/>
        <color theme="1"/>
        <rFont val="Calibri"/>
        <family val="2"/>
        <scheme val="minor"/>
      </rPr>
      <t xml:space="preserve"> Income Protection Allowance &amp; Taxes</t>
    </r>
  </si>
  <si>
    <t>50% *</t>
  </si>
  <si>
    <t>*Student income only assessed if greater than protection allowance of $6,310</t>
  </si>
  <si>
    <t>TOTAL ANNUAL EFC</t>
  </si>
  <si>
    <t>School Name</t>
  </si>
  <si>
    <t>Cost of Attendance</t>
  </si>
  <si>
    <t>Calendar Year</t>
  </si>
  <si>
    <t>Estimated COA -</t>
  </si>
  <si>
    <t>Demonstrated Financial Need</t>
  </si>
  <si>
    <t>EFC method used by School</t>
  </si>
  <si>
    <t>Self Help Awarded</t>
  </si>
  <si>
    <t>Total Family Contribution</t>
  </si>
  <si>
    <t>Total Financial Aid Awarded</t>
  </si>
  <si>
    <t>Gift Aid Awarded</t>
  </si>
  <si>
    <t>Year 1</t>
  </si>
  <si>
    <t>Year 2</t>
  </si>
  <si>
    <t>Year 3</t>
  </si>
  <si>
    <t>Year 4</t>
  </si>
  <si>
    <t xml:space="preserve">Self Help </t>
  </si>
  <si>
    <t>Unmet Cost</t>
  </si>
  <si>
    <t>TRUE NET COST TO ATTEND</t>
  </si>
  <si>
    <t>Private Scholarship</t>
  </si>
  <si>
    <t xml:space="preserve">Workstudy </t>
  </si>
  <si>
    <t>American Education Oppty Credit</t>
  </si>
  <si>
    <t>Grandparent/Family Help</t>
  </si>
  <si>
    <t>Perkins Loan</t>
  </si>
  <si>
    <t>Subsidized Student Stafford Loans</t>
  </si>
  <si>
    <t>Unsubsidized Student Stafford Loans</t>
  </si>
  <si>
    <t>Parent Plus/Student Loan For Difference</t>
  </si>
  <si>
    <t>COLLEGE FUNDING COMPLETE</t>
  </si>
  <si>
    <t>TOTAL LOANS</t>
  </si>
  <si>
    <t>Perkins Loans</t>
  </si>
  <si>
    <t>Subsidized Stafford (Self Help)</t>
  </si>
  <si>
    <t>Unsubsidized Stafford</t>
  </si>
  <si>
    <t>Parent Plus/ Student Loan</t>
  </si>
  <si>
    <t># of Years</t>
  </si>
  <si>
    <t>Int. Rate</t>
  </si>
  <si>
    <t xml:space="preserve">Monthly Pmt </t>
  </si>
  <si>
    <t>Projected four-year total cost</t>
  </si>
  <si>
    <t>Projected Annual COA</t>
  </si>
  <si>
    <t>2017-18</t>
  </si>
  <si>
    <t>2018-19</t>
  </si>
  <si>
    <t>2019-20</t>
  </si>
  <si>
    <t>Parent Cashflow</t>
  </si>
  <si>
    <t>2020-21</t>
  </si>
  <si>
    <t xml:space="preserve">*Projected Four Year Total  Cost </t>
  </si>
  <si>
    <t>*assumes 5% annual increase</t>
  </si>
  <si>
    <t>Total Repayment</t>
  </si>
  <si>
    <t>PARENT RESOURCES</t>
  </si>
  <si>
    <t>TOTALS</t>
  </si>
  <si>
    <t xml:space="preserve">529 Savings </t>
  </si>
  <si>
    <t>(A) PARENT RESOURCES</t>
  </si>
  <si>
    <t>Other Assets</t>
  </si>
  <si>
    <t xml:space="preserve">(B) PARENT LOANS </t>
  </si>
  <si>
    <t>(C) STUDENT RESOURCES</t>
  </si>
  <si>
    <t xml:space="preserve">(D) STUDENT LOANS </t>
  </si>
  <si>
    <t>TOTAL PARENT RESOURCES (A)</t>
  </si>
  <si>
    <t>(E) OTHER HELP</t>
  </si>
  <si>
    <t>PARENT LOANS</t>
  </si>
  <si>
    <t>Your 4 Year Pre-Approval Amount</t>
  </si>
  <si>
    <t>PARENT PLUS / PRIVATE LOANS (B)</t>
  </si>
  <si>
    <t>STUDENT RESOURCES</t>
  </si>
  <si>
    <t>STUDENT PLANS</t>
  </si>
  <si>
    <t>Student Savings (UTMA, Savings, etc.)</t>
  </si>
  <si>
    <t>Anticipated Major / Career</t>
  </si>
  <si>
    <t>Education</t>
  </si>
  <si>
    <t>Average Starting Salary = Max Loan</t>
  </si>
  <si>
    <t xml:space="preserve">TOTAL STUDENT RESOURCES (C) </t>
  </si>
  <si>
    <t>STUDENT LOANS</t>
  </si>
  <si>
    <t>Average Starting Salary By Discipline*</t>
  </si>
  <si>
    <t>Student Stafford Loans ($27,000 Max over 4 years)</t>
  </si>
  <si>
    <t>Engineering</t>
  </si>
  <si>
    <t>Private Student Loans</t>
  </si>
  <si>
    <t>Computer Science</t>
  </si>
  <si>
    <t>TOTAL STUDENT LOANS (D)</t>
  </si>
  <si>
    <t>Business</t>
  </si>
  <si>
    <t>OTHER HELP</t>
  </si>
  <si>
    <t>Communications</t>
  </si>
  <si>
    <t xml:space="preserve">GRANDPARENT / FAMILY HELP (E) </t>
  </si>
  <si>
    <t>Math &amp; Sciences</t>
  </si>
  <si>
    <t>Humanities &amp; Social Sciences</t>
  </si>
  <si>
    <t>Overall</t>
  </si>
  <si>
    <t xml:space="preserve">*Nation Association of Colleges and Employers </t>
  </si>
  <si>
    <t xml:space="preserve">Class of 2014 salary survey </t>
  </si>
  <si>
    <t xml:space="preserve">COLLEGE PRE-APPROVAL™ 1 Page College Funding Plan </t>
  </si>
  <si>
    <t xml:space="preserve">Monthly Cash Flow </t>
  </si>
  <si>
    <t>Annual American Opportunity Tax Credit ($2,500 Per Year Max for 4 years)</t>
  </si>
  <si>
    <t xml:space="preserve">Monthly Workstudy / PT Job </t>
  </si>
  <si>
    <t>PARENT ASSETS</t>
  </si>
  <si>
    <t>CALCULATION</t>
  </si>
  <si>
    <t>ASSESSEMENT RATE</t>
  </si>
  <si>
    <t>TOTAL</t>
  </si>
  <si>
    <t>Checking &amp; Savings</t>
  </si>
  <si>
    <t>Asssessable Parent Assets</t>
  </si>
  <si>
    <t>Mutual Funds</t>
  </si>
  <si>
    <t>Total Assessable Parent Assets</t>
  </si>
  <si>
    <t>x</t>
  </si>
  <si>
    <t xml:space="preserve">Stocks, Bonds, etc. </t>
  </si>
  <si>
    <t>STUDENT ASSETS</t>
  </si>
  <si>
    <t>ASSESSMENT RATE</t>
  </si>
  <si>
    <t>Asssessable Student Assets</t>
  </si>
  <si>
    <t>UTMA</t>
  </si>
  <si>
    <r>
      <rPr>
        <b/>
        <i/>
        <sz val="16"/>
        <color theme="1"/>
        <rFont val="Calibri"/>
        <family val="2"/>
        <scheme val="minor"/>
      </rPr>
      <t>(-)</t>
    </r>
    <r>
      <rPr>
        <i/>
        <sz val="16"/>
        <color theme="1"/>
        <rFont val="Calibri"/>
        <family val="2"/>
        <scheme val="minor"/>
      </rPr>
      <t xml:space="preserve"> No Allowance</t>
    </r>
  </si>
  <si>
    <t>USC</t>
  </si>
  <si>
    <t>Institutional Methodology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</si>
</sst>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164" formatCode="&quot;$&quot;#,##0;[Red]\-&quot;$&quot;#,##0"/>
    <numFmt numFmtId="165" formatCode="&quot;$&quot;#,##0"/>
    <numFmt numFmtId="166" formatCode="&quot;$&quot;#,##0.00"/>
    <numFmt numFmtId="167" formatCode="&quot;$&quot;#,##0;[Red]&quot;$&quot;#,##0"/>
  </numFmts>
  <fonts count="59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6"/>
      <color theme="1"/>
      <name val="Calibri"/>
      <family val="2"/>
    </font>
    <font>
      <sz val="12"/>
      <color theme="1"/>
      <name val="Calibri"/>
      <family val="2"/>
    </font>
    <font>
      <b/>
      <sz val="18"/>
      <color theme="1"/>
      <name val="Calibri"/>
      <family val="2"/>
    </font>
    <font>
      <sz val="16"/>
      <color rgb="FF282828"/>
      <name val="Calibri"/>
      <family val="2"/>
    </font>
    <font>
      <sz val="16"/>
      <color theme="1"/>
      <name val="Calibri"/>
      <family val="2"/>
    </font>
    <font>
      <b/>
      <sz val="16"/>
      <color indexed="10"/>
      <name val="Calibri"/>
      <family val="2"/>
    </font>
    <font>
      <b/>
      <i/>
      <sz val="16"/>
      <color theme="0"/>
      <name val="Calibri"/>
      <family val="2"/>
    </font>
    <font>
      <b/>
      <i/>
      <sz val="26"/>
      <color theme="0"/>
      <name val="Calibri"/>
      <family val="2"/>
    </font>
    <font>
      <b/>
      <sz val="12"/>
      <color theme="1"/>
      <name val="Calibri"/>
      <family val="2"/>
      <scheme val="minor"/>
    </font>
    <font>
      <b/>
      <i/>
      <sz val="16"/>
      <color theme="0"/>
      <name val="Calibri"/>
      <family val="2"/>
      <scheme val="minor"/>
    </font>
    <font>
      <i/>
      <sz val="16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sz val="24"/>
      <color theme="1"/>
      <name val="Calibri"/>
    </font>
    <font>
      <sz val="26"/>
      <color theme="1"/>
      <name val="Calibri"/>
    </font>
    <font>
      <b/>
      <sz val="24"/>
      <color theme="1"/>
      <name val="Calibri"/>
    </font>
    <font>
      <b/>
      <sz val="28"/>
      <color theme="1"/>
      <name val="Calibri"/>
    </font>
    <font>
      <sz val="22"/>
      <color theme="0"/>
      <name val="Calibri"/>
    </font>
    <font>
      <b/>
      <sz val="22"/>
      <color theme="0"/>
      <name val="Calibri"/>
    </font>
    <font>
      <sz val="24"/>
      <color theme="0"/>
      <name val="Calibri"/>
    </font>
    <font>
      <b/>
      <sz val="24"/>
      <color theme="0"/>
      <name val="Calibri"/>
    </font>
    <font>
      <sz val="20"/>
      <color theme="1"/>
      <name val="Calibri"/>
    </font>
    <font>
      <sz val="28"/>
      <color theme="1"/>
      <name val="Calibri"/>
      <scheme val="minor"/>
    </font>
    <font>
      <b/>
      <sz val="28"/>
      <color theme="1"/>
      <name val="Calibri"/>
      <scheme val="minor"/>
    </font>
    <font>
      <b/>
      <sz val="16"/>
      <color theme="9"/>
      <name val="Calibri"/>
      <family val="2"/>
      <scheme val="minor"/>
    </font>
    <font>
      <sz val="11"/>
      <color rgb="FF28282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name val="Calibri"/>
      <family val="2"/>
      <scheme val="minor"/>
    </font>
    <font>
      <sz val="24"/>
      <color theme="1"/>
      <name val="Calibri"/>
      <family val="2"/>
      <scheme val="minor"/>
    </font>
    <font>
      <b/>
      <i/>
      <sz val="26"/>
      <color theme="0"/>
      <name val="Calibri"/>
      <family val="2"/>
      <scheme val="minor"/>
    </font>
    <font>
      <b/>
      <i/>
      <sz val="26"/>
      <color indexed="9"/>
      <name val="Calibri"/>
    </font>
    <font>
      <b/>
      <i/>
      <sz val="26"/>
      <color theme="5"/>
      <name val="Calibri"/>
      <family val="2"/>
      <scheme val="minor"/>
    </font>
    <font>
      <b/>
      <sz val="28"/>
      <color theme="0"/>
      <name val="Calibri"/>
      <scheme val="minor"/>
    </font>
    <font>
      <b/>
      <i/>
      <sz val="28"/>
      <color theme="1"/>
      <name val="Calibri"/>
    </font>
    <font>
      <b/>
      <sz val="22"/>
      <color theme="1"/>
      <name val="Calibri"/>
      <scheme val="minor"/>
    </font>
    <font>
      <sz val="18"/>
      <color theme="1"/>
      <name val="Calibri"/>
      <family val="2"/>
      <scheme val="minor"/>
    </font>
    <font>
      <sz val="18"/>
      <color rgb="FF282828"/>
      <name val="Calibri"/>
      <family val="2"/>
      <scheme val="minor"/>
    </font>
    <font>
      <b/>
      <sz val="18"/>
      <color theme="0"/>
      <name val="Calibri"/>
      <scheme val="minor"/>
    </font>
    <font>
      <b/>
      <i/>
      <sz val="18"/>
      <color theme="0"/>
      <name val="Calibri"/>
      <family val="2"/>
      <scheme val="minor"/>
    </font>
    <font>
      <b/>
      <sz val="18"/>
      <color theme="5"/>
      <name val="Calibri"/>
      <scheme val="minor"/>
    </font>
    <font>
      <b/>
      <sz val="18"/>
      <color theme="4"/>
      <name val="Calibri"/>
      <scheme val="minor"/>
    </font>
    <font>
      <sz val="12"/>
      <color theme="4"/>
      <name val="Calibri"/>
      <scheme val="minor"/>
    </font>
    <font>
      <b/>
      <sz val="14"/>
      <color theme="4"/>
      <name val="Calibri"/>
      <scheme val="minor"/>
    </font>
    <font>
      <sz val="14"/>
      <color theme="4"/>
      <name val="Calibri"/>
      <scheme val="minor"/>
    </font>
    <font>
      <sz val="18"/>
      <color theme="4"/>
      <name val="Calibri"/>
      <family val="2"/>
      <scheme val="minor"/>
    </font>
    <font>
      <sz val="18"/>
      <color theme="0"/>
      <name val="Calibri"/>
      <scheme val="minor"/>
    </font>
    <font>
      <i/>
      <sz val="18"/>
      <color theme="0"/>
      <name val="Calibri"/>
      <scheme val="minor"/>
    </font>
    <font>
      <b/>
      <sz val="26"/>
      <color theme="1"/>
      <name val="Calibri"/>
      <scheme val="minor"/>
    </font>
    <font>
      <b/>
      <sz val="24"/>
      <color theme="1"/>
      <name val="Calibri"/>
      <scheme val="minor"/>
    </font>
    <font>
      <sz val="8"/>
      <name val="Verdana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2" tint="0.7999816888943144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/>
      <bottom style="medium">
        <color rgb="FFC0C0C0"/>
      </bottom>
      <diagonal/>
    </border>
    <border>
      <left/>
      <right/>
      <top style="medium">
        <color rgb="FFC0C0C0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13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10" fillId="0" borderId="0" xfId="0" applyFont="1"/>
    <xf numFmtId="165" fontId="12" fillId="0" borderId="2" xfId="0" applyNumberFormat="1" applyFont="1" applyFill="1" applyBorder="1" applyAlignment="1">
      <alignment horizontal="center"/>
    </xf>
    <xf numFmtId="165" fontId="13" fillId="0" borderId="2" xfId="0" applyNumberFormat="1" applyFont="1" applyBorder="1" applyAlignment="1">
      <alignment horizontal="center"/>
    </xf>
    <xf numFmtId="165" fontId="12" fillId="0" borderId="2" xfId="0" applyNumberFormat="1" applyFont="1" applyBorder="1" applyAlignment="1">
      <alignment horizontal="center"/>
    </xf>
    <xf numFmtId="0" fontId="16" fillId="0" borderId="0" xfId="0" applyFont="1" applyAlignment="1">
      <alignment horizontal="left"/>
    </xf>
    <xf numFmtId="165" fontId="14" fillId="0" borderId="4" xfId="0" applyNumberFormat="1" applyFont="1" applyFill="1" applyBorder="1" applyAlignment="1">
      <alignment horizontal="center"/>
    </xf>
    <xf numFmtId="165" fontId="12" fillId="0" borderId="6" xfId="0" applyNumberFormat="1" applyFont="1" applyFill="1" applyBorder="1" applyAlignment="1">
      <alignment horizontal="center"/>
    </xf>
    <xf numFmtId="165" fontId="13" fillId="0" borderId="6" xfId="0" applyNumberFormat="1" applyFont="1" applyBorder="1" applyAlignment="1">
      <alignment horizontal="center"/>
    </xf>
    <xf numFmtId="0" fontId="11" fillId="0" borderId="5" xfId="0" applyFont="1" applyBorder="1"/>
    <xf numFmtId="165" fontId="14" fillId="0" borderId="5" xfId="0" applyNumberFormat="1" applyFont="1" applyFill="1" applyBorder="1" applyAlignment="1">
      <alignment horizontal="center"/>
    </xf>
    <xf numFmtId="165" fontId="12" fillId="0" borderId="4" xfId="0" applyNumberFormat="1" applyFont="1" applyFill="1" applyBorder="1" applyAlignment="1">
      <alignment horizontal="center"/>
    </xf>
    <xf numFmtId="165" fontId="13" fillId="0" borderId="4" xfId="0" applyNumberFormat="1" applyFont="1" applyBorder="1" applyAlignment="1">
      <alignment horizontal="center"/>
    </xf>
    <xf numFmtId="0" fontId="10" fillId="0" borderId="5" xfId="0" applyFont="1" applyBorder="1"/>
    <xf numFmtId="0" fontId="15" fillId="4" borderId="0" xfId="0" applyFont="1" applyFill="1" applyAlignment="1">
      <alignment horizontal="right" vertical="center"/>
    </xf>
    <xf numFmtId="165" fontId="12" fillId="0" borderId="4" xfId="0" applyNumberFormat="1" applyFont="1" applyBorder="1" applyAlignment="1">
      <alignment horizontal="center"/>
    </xf>
    <xf numFmtId="165" fontId="12" fillId="0" borderId="5" xfId="0" applyNumberFormat="1" applyFont="1" applyFill="1" applyBorder="1" applyAlignment="1">
      <alignment horizontal="center"/>
    </xf>
    <xf numFmtId="165" fontId="13" fillId="0" borderId="5" xfId="0" applyNumberFormat="1" applyFont="1" applyBorder="1" applyAlignment="1">
      <alignment horizontal="center"/>
    </xf>
    <xf numFmtId="165" fontId="14" fillId="0" borderId="4" xfId="0" applyNumberFormat="1" applyFont="1" applyBorder="1" applyAlignment="1">
      <alignment horizontal="center"/>
    </xf>
    <xf numFmtId="165" fontId="12" fillId="0" borderId="6" xfId="0" applyNumberFormat="1" applyFont="1" applyBorder="1" applyAlignment="1">
      <alignment horizontal="center"/>
    </xf>
    <xf numFmtId="6" fontId="13" fillId="0" borderId="6" xfId="0" applyNumberFormat="1" applyFont="1" applyBorder="1" applyAlignment="1">
      <alignment horizontal="center"/>
    </xf>
    <xf numFmtId="165" fontId="12" fillId="0" borderId="5" xfId="0" applyNumberFormat="1" applyFont="1" applyBorder="1" applyAlignment="1">
      <alignment horizontal="center"/>
    </xf>
    <xf numFmtId="165" fontId="14" fillId="0" borderId="8" xfId="0" applyNumberFormat="1" applyFont="1" applyFill="1" applyBorder="1" applyAlignment="1">
      <alignment horizontal="center"/>
    </xf>
    <xf numFmtId="165" fontId="14" fillId="0" borderId="8" xfId="0" applyNumberFormat="1" applyFont="1" applyBorder="1" applyAlignment="1">
      <alignment horizontal="center"/>
    </xf>
    <xf numFmtId="0" fontId="11" fillId="0" borderId="5" xfId="0" applyFont="1" applyFill="1" applyBorder="1"/>
    <xf numFmtId="0" fontId="8" fillId="0" borderId="0" xfId="0" applyFont="1" applyAlignment="1">
      <alignment horizontal="center"/>
    </xf>
    <xf numFmtId="0" fontId="17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3" fillId="0" borderId="0" xfId="0" applyFont="1" applyAlignment="1">
      <alignment horizontal="right"/>
    </xf>
    <xf numFmtId="165" fontId="3" fillId="0" borderId="0" xfId="0" applyNumberFormat="1" applyFont="1" applyAlignment="1">
      <alignment horizontal="right"/>
    </xf>
    <xf numFmtId="165" fontId="5" fillId="0" borderId="0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right"/>
    </xf>
    <xf numFmtId="0" fontId="18" fillId="0" borderId="0" xfId="0" applyFont="1" applyAlignment="1">
      <alignment horizontal="right"/>
    </xf>
    <xf numFmtId="165" fontId="3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right"/>
    </xf>
    <xf numFmtId="165" fontId="5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164" fontId="19" fillId="0" borderId="1" xfId="0" applyNumberFormat="1" applyFont="1" applyBorder="1" applyAlignment="1">
      <alignment horizontal="right"/>
    </xf>
    <xf numFmtId="0" fontId="3" fillId="0" borderId="0" xfId="0" applyFont="1" applyFill="1" applyBorder="1"/>
    <xf numFmtId="165" fontId="19" fillId="0" borderId="0" xfId="0" applyNumberFormat="1" applyFont="1" applyFill="1" applyBorder="1" applyAlignment="1">
      <alignment horizontal="center"/>
    </xf>
    <xf numFmtId="165" fontId="5" fillId="0" borderId="0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left"/>
    </xf>
    <xf numFmtId="0" fontId="21" fillId="0" borderId="0" xfId="0" applyFont="1"/>
    <xf numFmtId="0" fontId="22" fillId="0" borderId="0" xfId="0" applyFont="1"/>
    <xf numFmtId="0" fontId="21" fillId="0" borderId="0" xfId="0" applyFont="1" applyAlignment="1">
      <alignment horizontal="left" wrapText="1"/>
    </xf>
    <xf numFmtId="0" fontId="21" fillId="0" borderId="5" xfId="0" applyFont="1" applyBorder="1" applyAlignment="1">
      <alignment wrapText="1"/>
    </xf>
    <xf numFmtId="0" fontId="21" fillId="0" borderId="5" xfId="0" applyFont="1" applyBorder="1"/>
    <xf numFmtId="0" fontId="23" fillId="0" borderId="5" xfId="0" applyFont="1" applyBorder="1"/>
    <xf numFmtId="0" fontId="9" fillId="0" borderId="5" xfId="0" applyFont="1" applyBorder="1"/>
    <xf numFmtId="0" fontId="24" fillId="0" borderId="5" xfId="0" applyFont="1" applyBorder="1"/>
    <xf numFmtId="0" fontId="24" fillId="0" borderId="0" xfId="0" applyFont="1"/>
    <xf numFmtId="49" fontId="23" fillId="0" borderId="0" xfId="0" applyNumberFormat="1" applyFont="1"/>
    <xf numFmtId="0" fontId="23" fillId="0" borderId="0" xfId="0" applyFont="1"/>
    <xf numFmtId="0" fontId="25" fillId="0" borderId="0" xfId="0" applyFont="1" applyAlignment="1">
      <alignment horizontal="center"/>
    </xf>
    <xf numFmtId="0" fontId="25" fillId="0" borderId="5" xfId="0" applyFont="1" applyBorder="1" applyAlignment="1">
      <alignment horizontal="center"/>
    </xf>
    <xf numFmtId="165" fontId="26" fillId="0" borderId="2" xfId="0" applyNumberFormat="1" applyFont="1" applyFill="1" applyBorder="1" applyAlignment="1">
      <alignment horizontal="center" vertical="center"/>
    </xf>
    <xf numFmtId="165" fontId="26" fillId="0" borderId="6" xfId="0" applyNumberFormat="1" applyFont="1" applyFill="1" applyBorder="1" applyAlignment="1">
      <alignment horizontal="center" vertical="center"/>
    </xf>
    <xf numFmtId="165" fontId="26" fillId="3" borderId="7" xfId="0" applyNumberFormat="1" applyFont="1" applyFill="1" applyBorder="1" applyAlignment="1">
      <alignment horizontal="center" vertical="center"/>
    </xf>
    <xf numFmtId="165" fontId="26" fillId="0" borderId="5" xfId="0" applyNumberFormat="1" applyFont="1" applyFill="1" applyBorder="1" applyAlignment="1">
      <alignment horizontal="center" vertical="center"/>
    </xf>
    <xf numFmtId="165" fontId="26" fillId="0" borderId="5" xfId="0" applyNumberFormat="1" applyFont="1" applyBorder="1" applyAlignment="1">
      <alignment horizontal="center" vertical="center"/>
    </xf>
    <xf numFmtId="165" fontId="26" fillId="0" borderId="4" xfId="0" applyNumberFormat="1" applyFont="1" applyBorder="1" applyAlignment="1">
      <alignment horizontal="center" vertical="center"/>
    </xf>
    <xf numFmtId="165" fontId="26" fillId="0" borderId="6" xfId="0" applyNumberFormat="1" applyFont="1" applyBorder="1" applyAlignment="1">
      <alignment horizontal="center" vertical="center"/>
    </xf>
    <xf numFmtId="165" fontId="26" fillId="5" borderId="7" xfId="0" applyNumberFormat="1" applyFont="1" applyFill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27" fillId="0" borderId="5" xfId="0" applyFont="1" applyBorder="1" applyAlignment="1">
      <alignment horizontal="center"/>
    </xf>
    <xf numFmtId="165" fontId="28" fillId="3" borderId="4" xfId="0" applyNumberFormat="1" applyFont="1" applyFill="1" applyBorder="1" applyAlignment="1">
      <alignment horizontal="center" vertical="center"/>
    </xf>
    <xf numFmtId="165" fontId="28" fillId="3" borderId="2" xfId="0" applyNumberFormat="1" applyFont="1" applyFill="1" applyBorder="1" applyAlignment="1">
      <alignment horizontal="center" vertical="center"/>
    </xf>
    <xf numFmtId="165" fontId="28" fillId="5" borderId="2" xfId="0" applyNumberFormat="1" applyFont="1" applyFill="1" applyBorder="1" applyAlignment="1">
      <alignment horizontal="center" vertical="center"/>
    </xf>
    <xf numFmtId="165" fontId="28" fillId="3" borderId="6" xfId="0" applyNumberFormat="1" applyFont="1" applyFill="1" applyBorder="1" applyAlignment="1">
      <alignment horizontal="center" vertical="center"/>
    </xf>
    <xf numFmtId="0" fontId="21" fillId="0" borderId="0" xfId="0" applyFont="1" applyFill="1" applyBorder="1"/>
    <xf numFmtId="0" fontId="29" fillId="0" borderId="0" xfId="0" applyFont="1"/>
    <xf numFmtId="164" fontId="27" fillId="0" borderId="4" xfId="0" applyNumberFormat="1" applyFont="1" applyBorder="1" applyAlignment="1">
      <alignment horizontal="center"/>
    </xf>
    <xf numFmtId="164" fontId="27" fillId="0" borderId="2" xfId="0" applyNumberFormat="1" applyFont="1" applyBorder="1" applyAlignment="1">
      <alignment horizontal="center"/>
    </xf>
    <xf numFmtId="164" fontId="27" fillId="0" borderId="6" xfId="0" applyNumberFormat="1" applyFont="1" applyBorder="1" applyAlignment="1">
      <alignment horizontal="center"/>
    </xf>
    <xf numFmtId="0" fontId="25" fillId="0" borderId="4" xfId="0" applyFont="1" applyBorder="1" applyAlignment="1">
      <alignment horizontal="center"/>
    </xf>
    <xf numFmtId="164" fontId="28" fillId="0" borderId="7" xfId="0" applyNumberFormat="1" applyFont="1" applyBorder="1" applyAlignment="1">
      <alignment horizontal="center"/>
    </xf>
    <xf numFmtId="165" fontId="14" fillId="0" borderId="0" xfId="0" applyNumberFormat="1" applyFont="1" applyFill="1" applyBorder="1" applyAlignment="1">
      <alignment horizontal="center"/>
    </xf>
    <xf numFmtId="165" fontId="14" fillId="0" borderId="0" xfId="0" applyNumberFormat="1" applyFont="1" applyBorder="1" applyAlignment="1">
      <alignment horizontal="center"/>
    </xf>
    <xf numFmtId="165" fontId="13" fillId="0" borderId="8" xfId="0" applyNumberFormat="1" applyFont="1" applyBorder="1" applyAlignment="1">
      <alignment horizontal="center"/>
    </xf>
    <xf numFmtId="165" fontId="13" fillId="0" borderId="3" xfId="0" applyNumberFormat="1" applyFont="1" applyBorder="1" applyAlignment="1">
      <alignment horizontal="center"/>
    </xf>
    <xf numFmtId="165" fontId="26" fillId="0" borderId="10" xfId="0" applyNumberFormat="1" applyFont="1" applyFill="1" applyBorder="1" applyAlignment="1">
      <alignment horizontal="center" vertical="center"/>
    </xf>
    <xf numFmtId="165" fontId="26" fillId="0" borderId="11" xfId="0" applyNumberFormat="1" applyFont="1" applyFill="1" applyBorder="1" applyAlignment="1">
      <alignment horizontal="center" vertical="center"/>
    </xf>
    <xf numFmtId="165" fontId="13" fillId="0" borderId="12" xfId="0" applyNumberFormat="1" applyFont="1" applyBorder="1" applyAlignment="1">
      <alignment horizontal="center"/>
    </xf>
    <xf numFmtId="165" fontId="13" fillId="0" borderId="10" xfId="0" applyNumberFormat="1" applyFont="1" applyBorder="1" applyAlignment="1">
      <alignment horizontal="center"/>
    </xf>
    <xf numFmtId="165" fontId="31" fillId="0" borderId="0" xfId="0" applyNumberFormat="1" applyFont="1" applyBorder="1" applyAlignment="1">
      <alignment horizontal="center" vertical="center"/>
    </xf>
    <xf numFmtId="0" fontId="31" fillId="0" borderId="0" xfId="0" applyFont="1" applyAlignment="1">
      <alignment horizontal="center"/>
    </xf>
    <xf numFmtId="0" fontId="31" fillId="0" borderId="0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31" fillId="0" borderId="0" xfId="0" applyFont="1" applyBorder="1" applyAlignment="1">
      <alignment horizontal="center" vertical="center"/>
    </xf>
    <xf numFmtId="0" fontId="0" fillId="0" borderId="0" xfId="0" applyFont="1"/>
    <xf numFmtId="0" fontId="34" fillId="0" borderId="0" xfId="0" applyFont="1" applyAlignment="1">
      <alignment horizontal="right"/>
    </xf>
    <xf numFmtId="6" fontId="34" fillId="0" borderId="0" xfId="0" applyNumberFormat="1" applyFont="1"/>
    <xf numFmtId="0" fontId="34" fillId="0" borderId="0" xfId="0" applyFont="1" applyAlignment="1">
      <alignment horizontal="center"/>
    </xf>
    <xf numFmtId="165" fontId="33" fillId="0" borderId="0" xfId="0" applyNumberFormat="1" applyFont="1" applyBorder="1" applyAlignment="1">
      <alignment horizontal="center"/>
    </xf>
    <xf numFmtId="0" fontId="0" fillId="0" borderId="0" xfId="0" applyBorder="1"/>
    <xf numFmtId="165" fontId="35" fillId="0" borderId="0" xfId="0" applyNumberFormat="1" applyFont="1" applyBorder="1" applyAlignment="1">
      <alignment horizontal="center"/>
    </xf>
    <xf numFmtId="165" fontId="35" fillId="0" borderId="0" xfId="0" applyNumberFormat="1" applyFont="1" applyAlignment="1">
      <alignment horizontal="center"/>
    </xf>
    <xf numFmtId="165" fontId="0" fillId="0" borderId="0" xfId="0" applyNumberFormat="1" applyFont="1" applyAlignment="1">
      <alignment horizontal="center"/>
    </xf>
    <xf numFmtId="165" fontId="34" fillId="0" borderId="0" xfId="0" applyNumberFormat="1" applyFont="1" applyAlignment="1">
      <alignment horizontal="center"/>
    </xf>
    <xf numFmtId="6" fontId="34" fillId="0" borderId="0" xfId="0" applyNumberFormat="1" applyFont="1" applyAlignment="1">
      <alignment horizontal="center"/>
    </xf>
    <xf numFmtId="0" fontId="35" fillId="0" borderId="0" xfId="0" applyFont="1" applyAlignment="1">
      <alignment horizontal="center"/>
    </xf>
    <xf numFmtId="165" fontId="4" fillId="0" borderId="0" xfId="0" applyNumberFormat="1" applyFont="1" applyAlignment="1">
      <alignment horizontal="center"/>
    </xf>
    <xf numFmtId="166" fontId="4" fillId="0" borderId="0" xfId="0" applyNumberFormat="1" applyFont="1" applyAlignment="1">
      <alignment horizontal="center"/>
    </xf>
    <xf numFmtId="0" fontId="5" fillId="0" borderId="5" xfId="0" applyFont="1" applyBorder="1" applyAlignment="1">
      <alignment horizontal="center"/>
    </xf>
    <xf numFmtId="0" fontId="32" fillId="0" borderId="0" xfId="0" applyFont="1" applyBorder="1" applyAlignment="1">
      <alignment vertical="center"/>
    </xf>
    <xf numFmtId="6" fontId="33" fillId="0" borderId="0" xfId="0" applyNumberFormat="1" applyFont="1" applyBorder="1" applyAlignment="1">
      <alignment vertical="center"/>
    </xf>
    <xf numFmtId="0" fontId="13" fillId="0" borderId="5" xfId="0" applyFont="1" applyBorder="1" applyAlignment="1"/>
    <xf numFmtId="0" fontId="37" fillId="0" borderId="0" xfId="0" applyFont="1" applyAlignment="1">
      <alignment horizontal="right"/>
    </xf>
    <xf numFmtId="0" fontId="5" fillId="0" borderId="5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37" fillId="0" borderId="0" xfId="0" applyFont="1" applyBorder="1" applyAlignment="1">
      <alignment horizontal="right"/>
    </xf>
    <xf numFmtId="165" fontId="26" fillId="0" borderId="17" xfId="0" applyNumberFormat="1" applyFont="1" applyFill="1" applyBorder="1" applyAlignment="1">
      <alignment horizontal="center" vertical="center"/>
    </xf>
    <xf numFmtId="0" fontId="37" fillId="0" borderId="5" xfId="0" applyFont="1" applyBorder="1" applyAlignment="1">
      <alignment horizontal="right"/>
    </xf>
    <xf numFmtId="165" fontId="26" fillId="0" borderId="18" xfId="0" applyNumberFormat="1" applyFont="1" applyFill="1" applyBorder="1" applyAlignment="1">
      <alignment horizontal="center" vertical="center"/>
    </xf>
    <xf numFmtId="9" fontId="5" fillId="0" borderId="0" xfId="0" applyNumberFormat="1" applyFont="1" applyBorder="1" applyAlignment="1">
      <alignment horizontal="center"/>
    </xf>
    <xf numFmtId="0" fontId="38" fillId="0" borderId="16" xfId="0" applyFont="1" applyFill="1" applyBorder="1"/>
    <xf numFmtId="165" fontId="39" fillId="2" borderId="9" xfId="0" applyNumberFormat="1" applyFont="1" applyFill="1" applyBorder="1" applyAlignment="1">
      <alignment horizontal="center" vertical="center"/>
    </xf>
    <xf numFmtId="165" fontId="40" fillId="2" borderId="7" xfId="0" applyNumberFormat="1" applyFont="1" applyFill="1" applyBorder="1" applyAlignment="1">
      <alignment horizontal="center"/>
    </xf>
    <xf numFmtId="165" fontId="41" fillId="3" borderId="9" xfId="0" applyNumberFormat="1" applyFont="1" applyFill="1" applyBorder="1" applyAlignment="1">
      <alignment horizontal="center"/>
    </xf>
    <xf numFmtId="165" fontId="41" fillId="3" borderId="7" xfId="0" applyNumberFormat="1" applyFont="1" applyFill="1" applyBorder="1" applyAlignment="1">
      <alignment horizontal="center"/>
    </xf>
    <xf numFmtId="165" fontId="42" fillId="3" borderId="7" xfId="0" applyNumberFormat="1" applyFont="1" applyFill="1" applyBorder="1" applyAlignment="1">
      <alignment horizontal="center" vertical="center"/>
    </xf>
    <xf numFmtId="165" fontId="43" fillId="3" borderId="19" xfId="0" applyNumberFormat="1" applyFont="1" applyFill="1" applyBorder="1" applyAlignment="1">
      <alignment horizontal="center"/>
    </xf>
    <xf numFmtId="165" fontId="43" fillId="3" borderId="20" xfId="0" applyNumberFormat="1" applyFont="1" applyFill="1" applyBorder="1" applyAlignment="1">
      <alignment horizontal="center" vertical="center"/>
    </xf>
    <xf numFmtId="10" fontId="43" fillId="3" borderId="21" xfId="0" applyNumberFormat="1" applyFont="1" applyFill="1" applyBorder="1" applyAlignment="1">
      <alignment horizontal="center"/>
    </xf>
    <xf numFmtId="165" fontId="43" fillId="3" borderId="7" xfId="0" applyNumberFormat="1" applyFont="1" applyFill="1" applyBorder="1" applyAlignment="1">
      <alignment horizontal="center"/>
    </xf>
    <xf numFmtId="9" fontId="43" fillId="3" borderId="21" xfId="0" applyNumberFormat="1" applyFont="1" applyFill="1" applyBorder="1" applyAlignment="1">
      <alignment horizontal="center"/>
    </xf>
    <xf numFmtId="0" fontId="43" fillId="3" borderId="20" xfId="0" applyFont="1" applyFill="1" applyBorder="1" applyAlignment="1">
      <alignment horizontal="center" vertical="center"/>
    </xf>
    <xf numFmtId="0" fontId="24" fillId="0" borderId="0" xfId="0" applyFont="1" applyBorder="1"/>
    <xf numFmtId="0" fontId="5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24" fillId="0" borderId="0" xfId="0" applyFont="1" applyFill="1" applyBorder="1"/>
    <xf numFmtId="0" fontId="31" fillId="0" borderId="0" xfId="0" applyFont="1" applyFill="1" applyBorder="1" applyAlignment="1">
      <alignment horizontal="center"/>
    </xf>
    <xf numFmtId="165" fontId="42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right"/>
    </xf>
    <xf numFmtId="165" fontId="40" fillId="0" borderId="0" xfId="0" applyNumberFormat="1" applyFont="1" applyFill="1" applyBorder="1" applyAlignment="1">
      <alignment horizontal="center"/>
    </xf>
    <xf numFmtId="0" fontId="6" fillId="0" borderId="5" xfId="0" applyFont="1" applyBorder="1"/>
    <xf numFmtId="0" fontId="6" fillId="0" borderId="5" xfId="0" applyFont="1" applyBorder="1" applyAlignment="1">
      <alignment horizontal="center"/>
    </xf>
    <xf numFmtId="0" fontId="44" fillId="0" borderId="0" xfId="0" applyFont="1"/>
    <xf numFmtId="0" fontId="44" fillId="0" borderId="0" xfId="0" applyFont="1" applyAlignment="1">
      <alignment horizontal="center"/>
    </xf>
    <xf numFmtId="165" fontId="44" fillId="0" borderId="0" xfId="0" applyNumberFormat="1" applyFont="1" applyAlignment="1">
      <alignment horizontal="center"/>
    </xf>
    <xf numFmtId="0" fontId="44" fillId="0" borderId="0" xfId="0" applyFont="1" applyAlignment="1">
      <alignment horizontal="left"/>
    </xf>
    <xf numFmtId="165" fontId="33" fillId="0" borderId="5" xfId="0" applyNumberFormat="1" applyFont="1" applyBorder="1" applyAlignment="1">
      <alignment horizontal="center"/>
    </xf>
    <xf numFmtId="165" fontId="0" fillId="0" borderId="5" xfId="0" applyNumberFormat="1" applyFont="1" applyBorder="1" applyAlignment="1">
      <alignment horizontal="center"/>
    </xf>
    <xf numFmtId="0" fontId="44" fillId="0" borderId="0" xfId="0" applyFont="1" applyBorder="1"/>
    <xf numFmtId="0" fontId="44" fillId="0" borderId="0" xfId="0" applyFont="1" applyBorder="1" applyAlignment="1">
      <alignment horizontal="center"/>
    </xf>
    <xf numFmtId="165" fontId="46" fillId="0" borderId="0" xfId="0" applyNumberFormat="1" applyFont="1" applyAlignment="1">
      <alignment horizontal="center"/>
    </xf>
    <xf numFmtId="165" fontId="44" fillId="0" borderId="0" xfId="0" applyNumberFormat="1" applyFont="1" applyBorder="1" applyAlignment="1">
      <alignment horizontal="center"/>
    </xf>
    <xf numFmtId="165" fontId="46" fillId="0" borderId="0" xfId="0" applyNumberFormat="1" applyFont="1" applyBorder="1" applyAlignment="1">
      <alignment horizontal="center"/>
    </xf>
    <xf numFmtId="0" fontId="47" fillId="3" borderId="22" xfId="0" applyFont="1" applyFill="1" applyBorder="1" applyAlignment="1">
      <alignment horizontal="left"/>
    </xf>
    <xf numFmtId="165" fontId="46" fillId="3" borderId="23" xfId="0" applyNumberFormat="1" applyFont="1" applyFill="1" applyBorder="1" applyAlignment="1">
      <alignment horizontal="center"/>
    </xf>
    <xf numFmtId="6" fontId="46" fillId="3" borderId="23" xfId="0" applyNumberFormat="1" applyFont="1" applyFill="1" applyBorder="1" applyAlignment="1">
      <alignment horizontal="center"/>
    </xf>
    <xf numFmtId="165" fontId="46" fillId="3" borderId="24" xfId="0" applyNumberFormat="1" applyFont="1" applyFill="1" applyBorder="1" applyAlignment="1">
      <alignment horizontal="center"/>
    </xf>
    <xf numFmtId="6" fontId="45" fillId="0" borderId="14" xfId="0" applyNumberFormat="1" applyFont="1" applyBorder="1" applyAlignment="1"/>
    <xf numFmtId="6" fontId="45" fillId="0" borderId="13" xfId="0" applyNumberFormat="1" applyFont="1" applyBorder="1" applyAlignment="1"/>
    <xf numFmtId="0" fontId="6" fillId="0" borderId="0" xfId="0" applyFont="1" applyBorder="1" applyAlignment="1">
      <alignment horizontal="right"/>
    </xf>
    <xf numFmtId="6" fontId="6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6" fontId="6" fillId="0" borderId="0" xfId="0" applyNumberFormat="1" applyFont="1"/>
    <xf numFmtId="0" fontId="36" fillId="0" borderId="22" xfId="0" applyFont="1" applyBorder="1" applyAlignment="1">
      <alignment horizontal="center" vertical="center"/>
    </xf>
    <xf numFmtId="6" fontId="46" fillId="0" borderId="23" xfId="0" applyNumberFormat="1" applyFont="1" applyBorder="1" applyAlignment="1">
      <alignment vertical="center"/>
    </xf>
    <xf numFmtId="6" fontId="48" fillId="2" borderId="24" xfId="0" applyNumberFormat="1" applyFont="1" applyFill="1" applyBorder="1" applyAlignment="1">
      <alignment vertical="center"/>
    </xf>
    <xf numFmtId="0" fontId="0" fillId="0" borderId="5" xfId="0" applyFont="1" applyBorder="1"/>
    <xf numFmtId="0" fontId="49" fillId="0" borderId="13" xfId="0" applyFont="1" applyFill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/>
    </xf>
    <xf numFmtId="0" fontId="50" fillId="0" borderId="0" xfId="0" applyFont="1"/>
    <xf numFmtId="6" fontId="53" fillId="0" borderId="13" xfId="0" applyNumberFormat="1" applyFont="1" applyBorder="1" applyAlignment="1">
      <alignment horizontal="center" vertical="center"/>
    </xf>
    <xf numFmtId="0" fontId="53" fillId="0" borderId="14" xfId="0" applyFont="1" applyBorder="1" applyAlignment="1">
      <alignment horizontal="center" vertical="center"/>
    </xf>
    <xf numFmtId="0" fontId="50" fillId="0" borderId="5" xfId="0" applyFont="1" applyBorder="1"/>
    <xf numFmtId="6" fontId="53" fillId="0" borderId="14" xfId="0" applyNumberFormat="1" applyFont="1" applyBorder="1" applyAlignment="1">
      <alignment horizontal="center" vertical="center"/>
    </xf>
    <xf numFmtId="9" fontId="5" fillId="0" borderId="0" xfId="0" applyNumberFormat="1" applyFont="1" applyAlignment="1">
      <alignment horizontal="center"/>
    </xf>
    <xf numFmtId="0" fontId="49" fillId="0" borderId="13" xfId="0" applyFont="1" applyFill="1" applyBorder="1" applyAlignment="1">
      <alignment horizontal="left" vertical="center" wrapText="1"/>
    </xf>
    <xf numFmtId="0" fontId="49" fillId="0" borderId="14" xfId="0" applyFont="1" applyFill="1" applyBorder="1" applyAlignment="1">
      <alignment horizontal="left" vertical="center" wrapText="1"/>
    </xf>
    <xf numFmtId="0" fontId="46" fillId="3" borderId="13" xfId="0" applyFont="1" applyFill="1" applyBorder="1" applyAlignment="1">
      <alignment horizontal="left" vertical="center" wrapText="1"/>
    </xf>
    <xf numFmtId="6" fontId="54" fillId="3" borderId="13" xfId="0" applyNumberFormat="1" applyFont="1" applyFill="1" applyBorder="1" applyAlignment="1"/>
    <xf numFmtId="6" fontId="46" fillId="3" borderId="13" xfId="0" applyNumberFormat="1" applyFont="1" applyFill="1" applyBorder="1" applyAlignment="1"/>
    <xf numFmtId="0" fontId="6" fillId="0" borderId="14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horizontal="left" vertical="center" wrapText="1"/>
    </xf>
    <xf numFmtId="6" fontId="44" fillId="0" borderId="14" xfId="0" applyNumberFormat="1" applyFont="1" applyFill="1" applyBorder="1" applyAlignment="1"/>
    <xf numFmtId="0" fontId="47" fillId="3" borderId="22" xfId="0" applyFont="1" applyFill="1" applyBorder="1"/>
    <xf numFmtId="0" fontId="44" fillId="0" borderId="14" xfId="0" applyFont="1" applyBorder="1" applyAlignment="1"/>
    <xf numFmtId="0" fontId="6" fillId="0" borderId="5" xfId="0" applyFont="1" applyFill="1" applyBorder="1" applyAlignment="1">
      <alignment horizontal="left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34" fillId="0" borderId="5" xfId="0" applyFont="1" applyFill="1" applyBorder="1" applyAlignment="1">
      <alignment horizontal="center" vertical="center" wrapText="1"/>
    </xf>
    <xf numFmtId="165" fontId="44" fillId="0" borderId="0" xfId="0" applyNumberFormat="1" applyFont="1" applyFill="1" applyBorder="1" applyAlignment="1">
      <alignment horizontal="center"/>
    </xf>
    <xf numFmtId="6" fontId="6" fillId="0" borderId="13" xfId="0" applyNumberFormat="1" applyFont="1" applyBorder="1" applyAlignment="1">
      <alignment horizontal="center" vertical="center"/>
    </xf>
    <xf numFmtId="167" fontId="6" fillId="0" borderId="14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6" fontId="44" fillId="0" borderId="0" xfId="0" applyNumberFormat="1" applyFont="1" applyFill="1" applyBorder="1" applyAlignment="1"/>
    <xf numFmtId="6" fontId="44" fillId="0" borderId="0" xfId="0" applyNumberFormat="1" applyFont="1" applyBorder="1" applyAlignment="1"/>
    <xf numFmtId="6" fontId="44" fillId="0" borderId="5" xfId="0" applyNumberFormat="1" applyFont="1" applyBorder="1" applyAlignment="1"/>
    <xf numFmtId="0" fontId="47" fillId="3" borderId="22" xfId="0" applyFont="1" applyFill="1" applyBorder="1" applyAlignment="1">
      <alignment horizontal="left" vertical="center" wrapText="1"/>
    </xf>
    <xf numFmtId="6" fontId="55" fillId="3" borderId="23" xfId="0" applyNumberFormat="1" applyFont="1" applyFill="1" applyBorder="1" applyAlignment="1"/>
    <xf numFmtId="6" fontId="47" fillId="3" borderId="24" xfId="0" applyNumberFormat="1" applyFont="1" applyFill="1" applyBorder="1" applyAlignment="1"/>
    <xf numFmtId="0" fontId="56" fillId="0" borderId="5" xfId="0" applyFont="1" applyFill="1" applyBorder="1" applyAlignment="1">
      <alignment horizontal="left" vertical="center" wrapText="1"/>
    </xf>
    <xf numFmtId="165" fontId="26" fillId="0" borderId="0" xfId="0" applyNumberFormat="1" applyFont="1" applyFill="1" applyBorder="1" applyAlignment="1">
      <alignment horizontal="center" vertical="center"/>
    </xf>
    <xf numFmtId="0" fontId="37" fillId="0" borderId="5" xfId="0" applyFont="1" applyFill="1" applyBorder="1" applyAlignment="1">
      <alignment horizontal="right"/>
    </xf>
    <xf numFmtId="0" fontId="57" fillId="0" borderId="0" xfId="0" applyFont="1" applyAlignment="1">
      <alignment horizontal="right"/>
    </xf>
    <xf numFmtId="0" fontId="57" fillId="0" borderId="0" xfId="0" applyFont="1" applyFill="1" applyBorder="1" applyAlignment="1">
      <alignment horizontal="right"/>
    </xf>
    <xf numFmtId="0" fontId="18" fillId="0" borderId="16" xfId="0" applyFont="1" applyBorder="1" applyAlignment="1">
      <alignment horizontal="right"/>
    </xf>
    <xf numFmtId="0" fontId="0" fillId="0" borderId="16" xfId="0" applyBorder="1" applyAlignment="1"/>
    <xf numFmtId="0" fontId="51" fillId="0" borderId="16" xfId="0" applyFont="1" applyFill="1" applyBorder="1" applyAlignment="1">
      <alignment horizontal="center" vertical="center" wrapText="1"/>
    </xf>
    <xf numFmtId="0" fontId="52" fillId="0" borderId="16" xfId="0" applyFont="1" applyFill="1" applyBorder="1" applyAlignment="1"/>
    <xf numFmtId="6" fontId="44" fillId="0" borderId="13" xfId="0" applyNumberFormat="1" applyFont="1" applyFill="1" applyBorder="1" applyAlignment="1"/>
    <xf numFmtId="0" fontId="44" fillId="0" borderId="14" xfId="0" applyFont="1" applyFill="1" applyBorder="1" applyAlignment="1">
      <alignment horizontal="right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7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Relationship Id="rId2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36285</xdr:colOff>
      <xdr:row>21</xdr:row>
      <xdr:rowOff>36285</xdr:rowOff>
    </xdr:from>
    <xdr:to>
      <xdr:col>0</xdr:col>
      <xdr:colOff>3610429</xdr:colOff>
      <xdr:row>23</xdr:row>
      <xdr:rowOff>361686</xdr:rowOff>
    </xdr:to>
    <xdr:pic>
      <xdr:nvPicPr>
        <xdr:cNvPr id="2" name="Picture 1" descr="College Pre-Approval™-logo.png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285" y="10170885"/>
          <a:ext cx="6685644" cy="247170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260174</xdr:colOff>
      <xdr:row>26</xdr:row>
      <xdr:rowOff>265747</xdr:rowOff>
    </xdr:from>
    <xdr:to>
      <xdr:col>3</xdr:col>
      <xdr:colOff>382242</xdr:colOff>
      <xdr:row>33</xdr:row>
      <xdr:rowOff>209598</xdr:rowOff>
    </xdr:to>
    <xdr:pic>
      <xdr:nvPicPr>
        <xdr:cNvPr id="2" name="Picture 1" descr="College Pre-Approval™-logo.png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0174" y="11383452"/>
          <a:ext cx="5824135" cy="2253258"/>
        </a:xfrm>
        <a:prstGeom prst="rect">
          <a:avLst/>
        </a:prstGeom>
      </xdr:spPr>
    </xdr:pic>
    <xdr:clientData/>
  </xdr:twoCellAnchor>
  <xdr:oneCellAnchor>
    <xdr:from>
      <xdr:col>9</xdr:col>
      <xdr:colOff>0</xdr:colOff>
      <xdr:row>26</xdr:row>
      <xdr:rowOff>52504</xdr:rowOff>
    </xdr:from>
    <xdr:ext cx="5833837" cy="2304973"/>
    <xdr:pic>
      <xdr:nvPicPr>
        <xdr:cNvPr id="7" name="Picture 6" descr="College Pre-Approval™-logo.png"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79016" y="11309322"/>
          <a:ext cx="5833837" cy="2304973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570709</xdr:colOff>
      <xdr:row>31</xdr:row>
      <xdr:rowOff>25400</xdr:rowOff>
    </xdr:to>
    <xdr:pic>
      <xdr:nvPicPr>
        <xdr:cNvPr id="2" name="Picture 1" descr="Screenshot 2017-03-08 10.14.40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349209" cy="63246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292100</xdr:colOff>
      <xdr:row>0</xdr:row>
      <xdr:rowOff>114300</xdr:rowOff>
    </xdr:from>
    <xdr:to>
      <xdr:col>11</xdr:col>
      <xdr:colOff>749299</xdr:colOff>
      <xdr:row>11</xdr:row>
      <xdr:rowOff>364596</xdr:rowOff>
    </xdr:to>
    <xdr:pic>
      <xdr:nvPicPr>
        <xdr:cNvPr id="4" name="Content Placeholder 4" descr="2017-18-efc-formula (1) (dragged).pdf"/>
        <xdr:cNvPicPr>
          <a:picLocks noGrp="1"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7369" b="27369"/>
        <a:stretch>
          <a:fillRect/>
        </a:stretch>
      </xdr:blipFill>
      <xdr:spPr>
        <a:xfrm>
          <a:off x="6629400" y="114300"/>
          <a:ext cx="7886700" cy="4619096"/>
        </a:xfrm>
        <a:prstGeom prst="rect">
          <a:avLst/>
        </a:prstGeom>
      </xdr:spPr>
    </xdr:pic>
    <xdr:clientData/>
  </xdr:twoCellAnchor>
  <xdr:twoCellAnchor editAs="oneCell">
    <xdr:from>
      <xdr:col>2</xdr:col>
      <xdr:colOff>569872</xdr:colOff>
      <xdr:row>12</xdr:row>
      <xdr:rowOff>244231</xdr:rowOff>
    </xdr:from>
    <xdr:to>
      <xdr:col>11</xdr:col>
      <xdr:colOff>610839</xdr:colOff>
      <xdr:row>26</xdr:row>
      <xdr:rowOff>128628</xdr:rowOff>
    </xdr:to>
    <xdr:pic>
      <xdr:nvPicPr>
        <xdr:cNvPr id="5" name="Picture 4" descr="Screenshot 2017-03-08 10.13.21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03590" y="4998590"/>
          <a:ext cx="7514429" cy="38897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apstone">
      <a:dk1>
        <a:srgbClr val="717074"/>
      </a:dk1>
      <a:lt1>
        <a:srgbClr val="DE791C"/>
      </a:lt1>
      <a:dk2>
        <a:srgbClr val="0083A9"/>
      </a:dk2>
      <a:lt2>
        <a:srgbClr val="A4A510"/>
      </a:lt2>
      <a:accent1>
        <a:srgbClr val="7F7F7F"/>
      </a:accent1>
      <a:accent2>
        <a:srgbClr val="FFFFFF"/>
      </a:accent2>
      <a:accent3>
        <a:srgbClr val="FFFFFF"/>
      </a:accent3>
      <a:accent4>
        <a:srgbClr val="FFFFFF"/>
      </a:accent4>
      <a:accent5>
        <a:srgbClr val="FFFFFF"/>
      </a:accent5>
      <a:accent6>
        <a:srgbClr val="FFFFFF"/>
      </a:accent6>
      <a:hlink>
        <a:srgbClr val="FFFFFF"/>
      </a:hlink>
      <a:folHlink>
        <a:srgbClr val="0083A9"/>
      </a:folHlink>
    </a:clrScheme>
    <a:fontScheme name="Custom 1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26"/>
  <sheetViews>
    <sheetView zoomScale="66" zoomScaleNormal="66" zoomScalePageLayoutView="66" workbookViewId="0">
      <selection activeCell="I16" sqref="I16"/>
    </sheetView>
  </sheetViews>
  <sheetFormatPr baseColWidth="10" defaultColWidth="11" defaultRowHeight="31" x14ac:dyDescent="0.35"/>
  <cols>
    <col min="1" max="1" width="84.1640625" style="3" customWidth="1"/>
    <col min="2" max="2" width="12" style="3" hidden="1" customWidth="1"/>
    <col min="3" max="3" width="14.33203125" style="3" hidden="1" customWidth="1"/>
    <col min="4" max="4" width="4.5" style="3" hidden="1" customWidth="1"/>
    <col min="5" max="5" width="12" style="3" customWidth="1"/>
    <col min="6" max="6" width="20.6640625" style="58" customWidth="1"/>
    <col min="7" max="7" width="4.1640625" style="3" customWidth="1"/>
    <col min="8" max="8" width="65.33203125" style="3" bestFit="1" customWidth="1"/>
    <col min="9" max="9" width="20.6640625" style="69" customWidth="1"/>
  </cols>
  <sheetData>
    <row r="1" spans="1:9" ht="37" x14ac:dyDescent="0.45">
      <c r="A1" s="55" t="s">
        <v>128</v>
      </c>
    </row>
    <row r="2" spans="1:9" ht="16" customHeight="1" x14ac:dyDescent="0.45">
      <c r="A2" s="55"/>
    </row>
    <row r="3" spans="1:9" ht="38" thickBot="1" x14ac:dyDescent="0.5">
      <c r="A3" s="54" t="s">
        <v>92</v>
      </c>
      <c r="B3" s="15"/>
      <c r="C3" s="15"/>
      <c r="D3" s="15"/>
      <c r="E3" s="15"/>
      <c r="F3" s="59"/>
      <c r="H3" s="11" t="s">
        <v>93</v>
      </c>
      <c r="I3" s="70"/>
    </row>
    <row r="4" spans="1:9" x14ac:dyDescent="0.35">
      <c r="A4" s="46" t="s">
        <v>94</v>
      </c>
      <c r="B4" s="13"/>
      <c r="C4" s="14"/>
      <c r="D4" s="84"/>
      <c r="E4" s="88"/>
      <c r="F4" s="86">
        <v>25000</v>
      </c>
      <c r="H4" s="56" t="s">
        <v>95</v>
      </c>
      <c r="I4" s="71">
        <f>SUM(F8)</f>
        <v>49400</v>
      </c>
    </row>
    <row r="5" spans="1:9" ht="34" x14ac:dyDescent="0.4">
      <c r="A5" s="48" t="s">
        <v>96</v>
      </c>
      <c r="B5" s="6"/>
      <c r="C5" s="5"/>
      <c r="D5" s="85"/>
      <c r="E5" s="89"/>
      <c r="F5" s="87">
        <v>10000</v>
      </c>
      <c r="H5" s="57" t="s">
        <v>97</v>
      </c>
      <c r="I5" s="72">
        <f>SUM(F10)</f>
        <v>0</v>
      </c>
    </row>
    <row r="6" spans="1:9" x14ac:dyDescent="0.35">
      <c r="A6" s="49" t="s">
        <v>129</v>
      </c>
      <c r="B6" s="4"/>
      <c r="C6" s="5"/>
      <c r="D6" s="5"/>
      <c r="E6" s="5">
        <v>300</v>
      </c>
      <c r="F6" s="60">
        <f>SUM(E6*48)</f>
        <v>14400</v>
      </c>
      <c r="H6" s="57" t="s">
        <v>98</v>
      </c>
      <c r="I6" s="72">
        <f>SUM(F14)</f>
        <v>14600</v>
      </c>
    </row>
    <row r="7" spans="1:9" ht="32" thickBot="1" x14ac:dyDescent="0.4">
      <c r="A7" s="112" t="s">
        <v>130</v>
      </c>
      <c r="B7" s="9"/>
      <c r="C7" s="10"/>
      <c r="D7" s="10"/>
      <c r="E7" s="10">
        <v>0</v>
      </c>
      <c r="F7" s="61">
        <f>0+SUM(E7*4)</f>
        <v>0</v>
      </c>
      <c r="H7" s="57" t="s">
        <v>99</v>
      </c>
      <c r="I7" s="73">
        <f>SUM(F18)</f>
        <v>27000</v>
      </c>
    </row>
    <row r="8" spans="1:9" ht="32" thickBot="1" x14ac:dyDescent="0.4">
      <c r="A8" s="16" t="s">
        <v>100</v>
      </c>
      <c r="B8" s="8"/>
      <c r="C8" s="8"/>
      <c r="D8" s="24"/>
      <c r="E8" s="82"/>
      <c r="F8" s="62">
        <f>SUM(F4:F7)</f>
        <v>49400</v>
      </c>
      <c r="H8" s="52" t="s">
        <v>101</v>
      </c>
      <c r="I8" s="74">
        <f>SUM(F20)</f>
        <v>0</v>
      </c>
    </row>
    <row r="9" spans="1:9" ht="38" thickBot="1" x14ac:dyDescent="0.5">
      <c r="A9" s="54" t="s">
        <v>102</v>
      </c>
      <c r="B9" s="12"/>
      <c r="C9" s="12"/>
      <c r="D9" s="12"/>
      <c r="E9" s="12"/>
      <c r="F9" s="63"/>
      <c r="H9" s="7" t="s">
        <v>103</v>
      </c>
      <c r="I9" s="124">
        <f>SUM(I4:I8)</f>
        <v>91000</v>
      </c>
    </row>
    <row r="10" spans="1:9" ht="32" thickBot="1" x14ac:dyDescent="0.4">
      <c r="A10" s="16" t="s">
        <v>104</v>
      </c>
      <c r="B10" s="8"/>
      <c r="C10" s="8"/>
      <c r="D10" s="24"/>
      <c r="E10" s="82"/>
      <c r="F10" s="62">
        <v>0</v>
      </c>
    </row>
    <row r="11" spans="1:9" ht="38" thickBot="1" x14ac:dyDescent="0.5">
      <c r="A11" s="54" t="s">
        <v>105</v>
      </c>
      <c r="B11" s="18"/>
      <c r="C11" s="19"/>
      <c r="D11" s="19"/>
      <c r="E11" s="19"/>
      <c r="F11" s="64"/>
      <c r="H11" s="26" t="s">
        <v>106</v>
      </c>
      <c r="I11" s="70"/>
    </row>
    <row r="12" spans="1:9" x14ac:dyDescent="0.35">
      <c r="A12" s="47" t="s">
        <v>107</v>
      </c>
      <c r="B12" s="17"/>
      <c r="C12" s="14"/>
      <c r="D12" s="14"/>
      <c r="E12" s="14"/>
      <c r="F12" s="65">
        <v>5000</v>
      </c>
      <c r="H12" s="47" t="s">
        <v>108</v>
      </c>
      <c r="I12" s="80" t="s">
        <v>109</v>
      </c>
    </row>
    <row r="13" spans="1:9" ht="32" thickBot="1" x14ac:dyDescent="0.4">
      <c r="A13" s="50" t="s">
        <v>131</v>
      </c>
      <c r="B13" s="21"/>
      <c r="C13" s="10"/>
      <c r="D13" s="10"/>
      <c r="E13" s="10">
        <v>200</v>
      </c>
      <c r="F13" s="66">
        <f>0+SUM(E13*48)</f>
        <v>9600</v>
      </c>
      <c r="H13" s="75" t="s">
        <v>110</v>
      </c>
      <c r="I13" s="73">
        <v>40267</v>
      </c>
    </row>
    <row r="14" spans="1:9" ht="32" thickBot="1" x14ac:dyDescent="0.4">
      <c r="A14" s="16" t="s">
        <v>111</v>
      </c>
      <c r="B14" s="20"/>
      <c r="C14" s="20"/>
      <c r="D14" s="25"/>
      <c r="E14" s="83"/>
      <c r="F14" s="62">
        <f>SUM(F12:F13)</f>
        <v>14600</v>
      </c>
    </row>
    <row r="15" spans="1:9" ht="38" thickBot="1" x14ac:dyDescent="0.5">
      <c r="A15" s="54" t="s">
        <v>112</v>
      </c>
      <c r="B15" s="23"/>
      <c r="C15" s="19"/>
      <c r="D15" s="19"/>
      <c r="E15" s="19"/>
      <c r="F15" s="64"/>
      <c r="H15" s="51" t="s">
        <v>113</v>
      </c>
      <c r="I15" s="70"/>
    </row>
    <row r="16" spans="1:9" x14ac:dyDescent="0.35">
      <c r="A16" s="46" t="s">
        <v>114</v>
      </c>
      <c r="B16" s="13"/>
      <c r="C16" s="14"/>
      <c r="D16" s="14"/>
      <c r="E16" s="14"/>
      <c r="F16" s="65">
        <v>27000</v>
      </c>
      <c r="H16" s="47" t="s">
        <v>115</v>
      </c>
      <c r="I16" s="77">
        <v>62891</v>
      </c>
    </row>
    <row r="17" spans="1:9" ht="32" thickBot="1" x14ac:dyDescent="0.4">
      <c r="A17" s="51" t="s">
        <v>116</v>
      </c>
      <c r="B17" s="10"/>
      <c r="C17" s="22"/>
      <c r="D17" s="22"/>
      <c r="E17" s="22"/>
      <c r="F17" s="66"/>
      <c r="H17" s="47" t="s">
        <v>117</v>
      </c>
      <c r="I17" s="78">
        <v>62103</v>
      </c>
    </row>
    <row r="18" spans="1:9" ht="32" thickBot="1" x14ac:dyDescent="0.4">
      <c r="A18" s="16" t="s">
        <v>118</v>
      </c>
      <c r="B18" s="20"/>
      <c r="C18" s="20"/>
      <c r="D18" s="25"/>
      <c r="E18" s="83"/>
      <c r="F18" s="67">
        <f>SUM(F16:F17)</f>
        <v>27000</v>
      </c>
      <c r="H18" s="47" t="s">
        <v>119</v>
      </c>
      <c r="I18" s="78">
        <v>57229</v>
      </c>
    </row>
    <row r="19" spans="1:9" ht="35" thickBot="1" x14ac:dyDescent="0.45">
      <c r="A19" s="53" t="s">
        <v>120</v>
      </c>
      <c r="B19" s="15"/>
      <c r="C19" s="15"/>
      <c r="D19" s="15"/>
      <c r="E19" s="15"/>
      <c r="F19" s="68"/>
      <c r="H19" s="47" t="s">
        <v>121</v>
      </c>
      <c r="I19" s="78">
        <v>48253</v>
      </c>
    </row>
    <row r="20" spans="1:9" ht="32" thickBot="1" x14ac:dyDescent="0.4">
      <c r="A20" s="16" t="s">
        <v>122</v>
      </c>
      <c r="B20" s="8"/>
      <c r="C20" s="20"/>
      <c r="D20" s="25"/>
      <c r="E20" s="83"/>
      <c r="F20" s="62">
        <v>0</v>
      </c>
      <c r="H20" s="47" t="s">
        <v>123</v>
      </c>
      <c r="I20" s="78">
        <v>44299</v>
      </c>
    </row>
    <row r="21" spans="1:9" x14ac:dyDescent="0.35">
      <c r="H21" s="47" t="s">
        <v>109</v>
      </c>
      <c r="I21" s="78">
        <v>40267</v>
      </c>
    </row>
    <row r="22" spans="1:9" ht="32" thickBot="1" x14ac:dyDescent="0.4">
      <c r="H22" s="51" t="s">
        <v>124</v>
      </c>
      <c r="I22" s="79">
        <v>38049</v>
      </c>
    </row>
    <row r="23" spans="1:9" ht="32" thickBot="1" x14ac:dyDescent="0.4">
      <c r="H23" s="47" t="s">
        <v>125</v>
      </c>
      <c r="I23" s="81">
        <v>48707</v>
      </c>
    </row>
    <row r="24" spans="1:9" x14ac:dyDescent="0.35">
      <c r="H24" s="47"/>
    </row>
    <row r="25" spans="1:9" x14ac:dyDescent="0.35">
      <c r="H25" s="76" t="s">
        <v>126</v>
      </c>
    </row>
    <row r="26" spans="1:9" x14ac:dyDescent="0.35">
      <c r="H26" s="76" t="s">
        <v>127</v>
      </c>
    </row>
  </sheetData>
  <phoneticPr fontId="7" type="noConversion"/>
  <pageMargins left="0.75" right="0.75" top="1" bottom="1" header="0.5" footer="0.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29"/>
  <sheetViews>
    <sheetView zoomScale="66" zoomScaleNormal="66" zoomScalePageLayoutView="66" workbookViewId="0">
      <selection activeCell="H20" sqref="H20"/>
    </sheetView>
  </sheetViews>
  <sheetFormatPr baseColWidth="10" defaultColWidth="11" defaultRowHeight="19" x14ac:dyDescent="0.25"/>
  <cols>
    <col min="1" max="1" width="45.33203125" customWidth="1"/>
    <col min="2" max="2" width="25.6640625" style="2" customWidth="1"/>
    <col min="3" max="3" width="3.6640625" customWidth="1"/>
    <col min="4" max="4" width="56" customWidth="1"/>
    <col min="5" max="5" width="25.6640625" style="2" customWidth="1"/>
    <col min="6" max="6" width="4.1640625" style="28" customWidth="1"/>
    <col min="7" max="7" width="25.1640625" style="2" customWidth="1"/>
    <col min="8" max="8" width="25.6640625" style="27" customWidth="1"/>
    <col min="9" max="9" width="5.33203125" style="137" customWidth="1"/>
  </cols>
  <sheetData>
    <row r="1" spans="1:9" ht="35" customHeight="1" x14ac:dyDescent="0.45">
      <c r="A1" s="55" t="s">
        <v>17</v>
      </c>
    </row>
    <row r="2" spans="1:9" s="1" customFormat="1" ht="15.75" customHeight="1" x14ac:dyDescent="0.25">
      <c r="B2" s="29"/>
      <c r="E2" s="29"/>
      <c r="F2" s="30"/>
      <c r="G2" s="29"/>
      <c r="H2" s="31"/>
      <c r="I2" s="136"/>
    </row>
    <row r="3" spans="1:9" s="32" customFormat="1" ht="35" customHeight="1" thickBot="1" x14ac:dyDescent="0.5">
      <c r="A3" s="54" t="s">
        <v>132</v>
      </c>
      <c r="B3" s="114"/>
      <c r="C3" s="114"/>
      <c r="D3" s="114" t="s">
        <v>133</v>
      </c>
      <c r="E3" s="114"/>
      <c r="F3" s="115"/>
      <c r="G3" s="114" t="s">
        <v>134</v>
      </c>
      <c r="H3" s="54"/>
      <c r="I3" s="138"/>
    </row>
    <row r="4" spans="1:9" s="1" customFormat="1" ht="35" customHeight="1" x14ac:dyDescent="0.45">
      <c r="A4" s="113" t="s">
        <v>136</v>
      </c>
      <c r="B4" s="86">
        <v>25000</v>
      </c>
      <c r="C4" s="34"/>
      <c r="D4" s="33" t="s">
        <v>137</v>
      </c>
      <c r="E4" s="86">
        <f>SUM(B8)</f>
        <v>100000</v>
      </c>
      <c r="F4" s="90"/>
      <c r="G4" s="91"/>
      <c r="H4" s="91"/>
      <c r="I4" s="139"/>
    </row>
    <row r="5" spans="1:9" s="1" customFormat="1" ht="35" customHeight="1" thickBot="1" x14ac:dyDescent="0.5">
      <c r="A5" s="113">
        <v>529</v>
      </c>
      <c r="B5" s="86">
        <v>36000</v>
      </c>
      <c r="C5" s="34"/>
      <c r="D5" s="41" t="s">
        <v>30</v>
      </c>
      <c r="E5" s="119">
        <v>31800</v>
      </c>
      <c r="F5" s="90"/>
      <c r="G5" s="92"/>
      <c r="H5" s="91"/>
      <c r="I5" s="139"/>
    </row>
    <row r="6" spans="1:9" s="1" customFormat="1" ht="35" customHeight="1" thickBot="1" x14ac:dyDescent="0.4">
      <c r="A6" s="113" t="s">
        <v>138</v>
      </c>
      <c r="B6" s="86">
        <v>29000</v>
      </c>
      <c r="C6" s="34"/>
      <c r="D6" s="37" t="s">
        <v>139</v>
      </c>
      <c r="E6" s="129">
        <f>SUM(E4-E5)</f>
        <v>68200</v>
      </c>
      <c r="F6" s="130" t="s">
        <v>140</v>
      </c>
      <c r="G6" s="131">
        <v>5.6399999999999999E-2</v>
      </c>
      <c r="H6" s="128">
        <f>PRODUCT(E6,G6)</f>
        <v>3846.48</v>
      </c>
      <c r="I6" s="140"/>
    </row>
    <row r="7" spans="1:9" s="1" customFormat="1" ht="35" customHeight="1" thickBot="1" x14ac:dyDescent="0.4">
      <c r="A7" s="120" t="s">
        <v>141</v>
      </c>
      <c r="B7" s="121">
        <v>10000</v>
      </c>
      <c r="C7" s="38"/>
      <c r="D7" s="33" t="s">
        <v>31</v>
      </c>
      <c r="E7" s="29"/>
      <c r="F7" s="30"/>
      <c r="H7" s="37" t="s">
        <v>13</v>
      </c>
      <c r="I7" s="141"/>
    </row>
    <row r="8" spans="1:9" s="1" customFormat="1" ht="35" customHeight="1" thickBot="1" x14ac:dyDescent="0.5">
      <c r="A8" s="39"/>
      <c r="B8" s="126">
        <f>SUM(B4:B7)</f>
        <v>100000</v>
      </c>
      <c r="C8" s="40"/>
      <c r="E8" s="29"/>
      <c r="F8" s="30"/>
      <c r="G8" s="31"/>
      <c r="H8" s="31"/>
      <c r="I8" s="136"/>
    </row>
    <row r="9" spans="1:9" s="1" customFormat="1" ht="35" customHeight="1" x14ac:dyDescent="0.25">
      <c r="A9" s="33"/>
      <c r="B9" s="29"/>
      <c r="C9" s="33"/>
      <c r="E9" s="29"/>
      <c r="F9" s="30"/>
      <c r="G9" s="29"/>
      <c r="H9" s="31"/>
      <c r="I9" s="136"/>
    </row>
    <row r="10" spans="1:9" s="31" customFormat="1" ht="35" customHeight="1" thickBot="1" x14ac:dyDescent="0.5">
      <c r="A10" s="54" t="s">
        <v>142</v>
      </c>
      <c r="B10" s="114"/>
      <c r="C10" s="114"/>
      <c r="D10" s="114" t="s">
        <v>133</v>
      </c>
      <c r="E10" s="114"/>
      <c r="F10" s="114"/>
      <c r="G10" s="114" t="s">
        <v>143</v>
      </c>
      <c r="H10" s="114"/>
      <c r="I10" s="136"/>
    </row>
    <row r="11" spans="1:9" s="1" customFormat="1" ht="35" customHeight="1" x14ac:dyDescent="0.45">
      <c r="A11" s="113" t="s">
        <v>136</v>
      </c>
      <c r="B11" s="86">
        <v>0</v>
      </c>
      <c r="C11" s="34"/>
      <c r="D11" s="33" t="s">
        <v>144</v>
      </c>
      <c r="E11" s="86">
        <f>SUM(B15)</f>
        <v>0</v>
      </c>
      <c r="F11" s="90"/>
      <c r="G11" s="93"/>
      <c r="H11" s="91"/>
      <c r="I11" s="139"/>
    </row>
    <row r="12" spans="1:9" s="1" customFormat="1" ht="35" customHeight="1" thickBot="1" x14ac:dyDescent="0.5">
      <c r="A12" s="113" t="s">
        <v>145</v>
      </c>
      <c r="B12" s="86">
        <v>0</v>
      </c>
      <c r="C12" s="34"/>
      <c r="D12" s="36" t="s">
        <v>146</v>
      </c>
      <c r="E12" s="86">
        <v>0</v>
      </c>
      <c r="F12" s="90"/>
      <c r="G12" s="93"/>
      <c r="H12" s="91"/>
      <c r="I12" s="139"/>
    </row>
    <row r="13" spans="1:9" s="1" customFormat="1" ht="35" customHeight="1" thickBot="1" x14ac:dyDescent="0.4">
      <c r="A13" s="113" t="s">
        <v>138</v>
      </c>
      <c r="B13" s="86">
        <v>0</v>
      </c>
      <c r="C13" s="34"/>
      <c r="D13" s="37" t="s">
        <v>35</v>
      </c>
      <c r="E13" s="132">
        <f>SUM(E11-E12)</f>
        <v>0</v>
      </c>
      <c r="F13" s="133" t="s">
        <v>140</v>
      </c>
      <c r="G13" s="133">
        <v>0.2</v>
      </c>
      <c r="H13" s="128">
        <f>PRODUCT(E13,G13)</f>
        <v>0</v>
      </c>
      <c r="I13" s="140"/>
    </row>
    <row r="14" spans="1:9" s="1" customFormat="1" ht="35" customHeight="1" thickBot="1" x14ac:dyDescent="0.4">
      <c r="A14" s="120" t="s">
        <v>141</v>
      </c>
      <c r="B14" s="121">
        <v>0</v>
      </c>
      <c r="C14" s="38"/>
      <c r="E14" s="29"/>
      <c r="F14" s="30"/>
      <c r="G14" s="29"/>
      <c r="H14" s="37" t="s">
        <v>14</v>
      </c>
      <c r="I14" s="141"/>
    </row>
    <row r="15" spans="1:9" s="1" customFormat="1" ht="35" customHeight="1" thickBot="1" x14ac:dyDescent="0.5">
      <c r="A15" s="33"/>
      <c r="B15" s="126">
        <f>SUM(B11:B14)</f>
        <v>0</v>
      </c>
      <c r="C15" s="40"/>
      <c r="E15" s="29"/>
      <c r="F15" s="30"/>
      <c r="G15" s="29"/>
      <c r="H15" s="31"/>
      <c r="I15" s="136"/>
    </row>
    <row r="16" spans="1:9" s="1" customFormat="1" ht="35" customHeight="1" x14ac:dyDescent="0.25">
      <c r="B16" s="29"/>
      <c r="E16" s="29"/>
      <c r="F16" s="30"/>
      <c r="G16" s="29"/>
      <c r="H16" s="31"/>
      <c r="I16" s="136"/>
    </row>
    <row r="17" spans="1:9" s="29" customFormat="1" ht="35" customHeight="1" thickBot="1" x14ac:dyDescent="0.5">
      <c r="A17" s="54" t="s">
        <v>36</v>
      </c>
      <c r="B17" s="114"/>
      <c r="C17" s="114"/>
      <c r="D17" s="114" t="s">
        <v>133</v>
      </c>
      <c r="E17" s="114"/>
      <c r="F17" s="114"/>
      <c r="G17" s="114" t="s">
        <v>134</v>
      </c>
      <c r="H17" s="114"/>
      <c r="I17" s="136"/>
    </row>
    <row r="18" spans="1:9" s="1" customFormat="1" ht="35" customHeight="1" thickBot="1" x14ac:dyDescent="0.5">
      <c r="A18" s="113" t="s">
        <v>37</v>
      </c>
      <c r="B18" s="86">
        <f>'Income Reference'!B4</f>
        <v>125000</v>
      </c>
      <c r="C18" s="40"/>
      <c r="D18" s="33" t="s">
        <v>11</v>
      </c>
      <c r="E18" s="86">
        <f>'Income Reference'!B9</f>
        <v>150000</v>
      </c>
      <c r="F18" s="94"/>
      <c r="G18" s="93"/>
      <c r="H18" s="91"/>
      <c r="I18" s="139"/>
    </row>
    <row r="19" spans="1:9" s="1" customFormat="1" ht="35" customHeight="1" thickBot="1" x14ac:dyDescent="0.5">
      <c r="A19" s="113" t="s">
        <v>38</v>
      </c>
      <c r="B19" s="127">
        <f>H20</f>
        <v>37473.199999999997</v>
      </c>
      <c r="D19" s="36" t="s">
        <v>39</v>
      </c>
      <c r="E19" s="86">
        <f>'Income Reference'!B13+'Income Reference'!B14</f>
        <v>56540</v>
      </c>
      <c r="F19" s="94"/>
      <c r="G19" s="93"/>
      <c r="H19" s="91"/>
      <c r="I19" s="139"/>
    </row>
    <row r="20" spans="1:9" s="1" customFormat="1" ht="35" customHeight="1" thickBot="1" x14ac:dyDescent="0.4">
      <c r="A20" s="41" t="s">
        <v>10</v>
      </c>
      <c r="B20" s="31"/>
      <c r="C20" s="39"/>
      <c r="D20" s="37" t="s">
        <v>12</v>
      </c>
      <c r="E20" s="129">
        <f>'Income Reference'!B15</f>
        <v>93460</v>
      </c>
      <c r="F20" s="134" t="s">
        <v>140</v>
      </c>
      <c r="G20" s="133" t="s">
        <v>41</v>
      </c>
      <c r="H20" s="128">
        <f>'Income Reference'!B16</f>
        <v>37473.199999999997</v>
      </c>
      <c r="I20" s="140"/>
    </row>
    <row r="21" spans="1:9" s="1" customFormat="1" ht="35" customHeight="1" x14ac:dyDescent="0.25">
      <c r="A21" s="39"/>
      <c r="B21" s="31"/>
      <c r="C21" s="39"/>
      <c r="E21" s="29"/>
      <c r="F21" s="30"/>
      <c r="G21" s="207" t="s">
        <v>15</v>
      </c>
      <c r="H21" s="208"/>
      <c r="I21" s="141"/>
    </row>
    <row r="22" spans="1:9" s="1" customFormat="1" ht="35" customHeight="1" x14ac:dyDescent="0.25">
      <c r="A22" s="39"/>
      <c r="B22" s="31"/>
      <c r="C22" s="39"/>
      <c r="E22" s="29"/>
      <c r="F22" s="30"/>
      <c r="G22" s="29"/>
      <c r="H22" s="31"/>
      <c r="I22" s="136"/>
    </row>
    <row r="23" spans="1:9" s="29" customFormat="1" ht="35" customHeight="1" thickBot="1" x14ac:dyDescent="0.5">
      <c r="A23" s="54" t="s">
        <v>42</v>
      </c>
      <c r="B23" s="114"/>
      <c r="C23" s="114"/>
      <c r="D23" s="114" t="s">
        <v>133</v>
      </c>
      <c r="E23" s="114"/>
      <c r="F23" s="114"/>
      <c r="G23" s="114" t="s">
        <v>143</v>
      </c>
      <c r="H23" s="114"/>
      <c r="I23" s="136"/>
    </row>
    <row r="24" spans="1:9" s="1" customFormat="1" ht="35" customHeight="1" thickBot="1" x14ac:dyDescent="0.5">
      <c r="B24" s="126">
        <v>0</v>
      </c>
      <c r="C24" s="39"/>
      <c r="D24" s="33" t="s">
        <v>43</v>
      </c>
      <c r="E24" s="86">
        <f>SUM(B24)</f>
        <v>0</v>
      </c>
      <c r="F24" s="35"/>
      <c r="G24" s="29"/>
      <c r="H24" s="31"/>
      <c r="I24" s="136"/>
    </row>
    <row r="25" spans="1:9" s="1" customFormat="1" ht="35" customHeight="1" thickBot="1" x14ac:dyDescent="0.3">
      <c r="B25" s="29"/>
      <c r="D25" s="42" t="s">
        <v>44</v>
      </c>
      <c r="E25" s="86">
        <v>6310</v>
      </c>
      <c r="F25" s="35"/>
      <c r="G25" s="122"/>
      <c r="H25" s="31"/>
      <c r="I25" s="136"/>
    </row>
    <row r="26" spans="1:9" s="1" customFormat="1" ht="35" customHeight="1" thickBot="1" x14ac:dyDescent="0.4">
      <c r="B26" s="29"/>
      <c r="D26" s="37" t="s">
        <v>40</v>
      </c>
      <c r="E26" s="132">
        <f>0+SUM(E24-E25)</f>
        <v>-6310</v>
      </c>
      <c r="F26" s="133" t="s">
        <v>140</v>
      </c>
      <c r="G26" s="133" t="s">
        <v>45</v>
      </c>
      <c r="H26" s="128">
        <v>0</v>
      </c>
      <c r="I26" s="140"/>
    </row>
    <row r="27" spans="1:9" s="43" customFormat="1" ht="35" customHeight="1" x14ac:dyDescent="0.25">
      <c r="D27" s="44" t="s">
        <v>46</v>
      </c>
      <c r="F27" s="45"/>
      <c r="G27" s="207" t="s">
        <v>16</v>
      </c>
      <c r="H27" s="208"/>
      <c r="I27" s="141"/>
    </row>
    <row r="28" spans="1:9" ht="35" customHeight="1" thickBot="1" x14ac:dyDescent="0.3"/>
    <row r="29" spans="1:9" ht="35" thickBot="1" x14ac:dyDescent="0.45">
      <c r="E29" s="123" t="s">
        <v>47</v>
      </c>
      <c r="F29" s="116"/>
      <c r="G29" s="117"/>
      <c r="H29" s="125">
        <f>SUM(H6+H13+H20+H26)</f>
        <v>41319.68</v>
      </c>
      <c r="I29" s="142"/>
    </row>
  </sheetData>
  <mergeCells count="2">
    <mergeCell ref="G27:H27"/>
    <mergeCell ref="G21:H21"/>
  </mergeCells>
  <phoneticPr fontId="7" type="noConversion"/>
  <printOptions horizontalCentered="1"/>
  <pageMargins left="0.5" right="0.5" top="0.5" bottom="0.5" header="0.5" footer="0.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6" x14ac:dyDescent="0.2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tabSelected="1" zoomScale="78" zoomScaleNormal="78" zoomScalePageLayoutView="78" workbookViewId="0">
      <selection activeCell="B16" sqref="B16"/>
    </sheetView>
  </sheetViews>
  <sheetFormatPr baseColWidth="10" defaultRowHeight="16" x14ac:dyDescent="0.2"/>
  <cols>
    <col min="1" max="1" width="65.5" customWidth="1"/>
    <col min="2" max="2" width="22.5" customWidth="1"/>
  </cols>
  <sheetData>
    <row r="1" spans="1:2" ht="37" x14ac:dyDescent="0.45">
      <c r="A1" s="55" t="s">
        <v>8</v>
      </c>
      <c r="B1" s="2"/>
    </row>
    <row r="2" spans="1:2" ht="21" x14ac:dyDescent="0.25">
      <c r="A2" s="1"/>
      <c r="B2" s="29"/>
    </row>
    <row r="3" spans="1:2" ht="38" thickBot="1" x14ac:dyDescent="0.5">
      <c r="A3" s="54" t="s">
        <v>32</v>
      </c>
      <c r="B3" s="114"/>
    </row>
    <row r="4" spans="1:2" ht="31" x14ac:dyDescent="0.35">
      <c r="A4" s="113" t="s">
        <v>33</v>
      </c>
      <c r="B4" s="203">
        <v>125000</v>
      </c>
    </row>
    <row r="5" spans="1:2" ht="31" x14ac:dyDescent="0.35">
      <c r="A5" s="113" t="s">
        <v>34</v>
      </c>
      <c r="B5" s="203">
        <v>18000</v>
      </c>
    </row>
    <row r="6" spans="1:2" ht="31" x14ac:dyDescent="0.35">
      <c r="A6" s="113" t="s">
        <v>0</v>
      </c>
      <c r="B6" s="203">
        <v>2000</v>
      </c>
    </row>
    <row r="7" spans="1:2" ht="31" x14ac:dyDescent="0.35">
      <c r="A7" s="118" t="s">
        <v>1</v>
      </c>
      <c r="B7" s="203">
        <v>0</v>
      </c>
    </row>
    <row r="8" spans="1:2" ht="32" thickBot="1" x14ac:dyDescent="0.4">
      <c r="A8" s="204" t="s">
        <v>2</v>
      </c>
      <c r="B8" s="63">
        <v>5000</v>
      </c>
    </row>
    <row r="9" spans="1:2" ht="38" thickBot="1" x14ac:dyDescent="0.5">
      <c r="A9" s="205" t="s">
        <v>3</v>
      </c>
      <c r="B9" s="126">
        <f>B4+B5+B6+B7+B8</f>
        <v>150000</v>
      </c>
    </row>
    <row r="11" spans="1:2" ht="38" thickBot="1" x14ac:dyDescent="0.5">
      <c r="A11" s="54" t="s">
        <v>4</v>
      </c>
      <c r="B11" s="114"/>
    </row>
    <row r="12" spans="1:2" ht="31" x14ac:dyDescent="0.35">
      <c r="A12" s="113" t="s">
        <v>3</v>
      </c>
      <c r="B12" s="203">
        <f>B9</f>
        <v>150000</v>
      </c>
    </row>
    <row r="13" spans="1:2" ht="31" x14ac:dyDescent="0.35">
      <c r="A13" s="113" t="s">
        <v>5</v>
      </c>
      <c r="B13" s="203">
        <v>27540</v>
      </c>
    </row>
    <row r="14" spans="1:2" ht="32" thickBot="1" x14ac:dyDescent="0.4">
      <c r="A14" s="120" t="s">
        <v>6</v>
      </c>
      <c r="B14" s="63">
        <v>29000</v>
      </c>
    </row>
    <row r="15" spans="1:2" ht="38" thickBot="1" x14ac:dyDescent="0.5">
      <c r="A15" s="205" t="s">
        <v>7</v>
      </c>
      <c r="B15" s="126">
        <f>B12-B13-B14</f>
        <v>93460</v>
      </c>
    </row>
    <row r="16" spans="1:2" ht="38" thickBot="1" x14ac:dyDescent="0.5">
      <c r="A16" s="206" t="s">
        <v>9</v>
      </c>
      <c r="B16" s="126">
        <f>IF(B15&lt;3409,750,IF(AND(B15&gt;3408,B15&lt;16001),B15*0.22,IF(AND(B15&gt;16000,B15&lt;20101),3520+(B15-16000)*0.25,IF(AND(B15&gt;20100,B15&lt;24201),4545+(B15-20100)*0.29,IF(AND(B15&gt;24201,B15&lt;28301),5734+(B15-24200)*0.34,IF(AND(B15&gt;28300,B15&lt;32301),7128+(B15-28300)*0.4,IF(B15&gt;32300,8728+(B15-32300)*0.47,0)))))))</f>
        <v>37473.199999999997</v>
      </c>
    </row>
    <row r="17" spans="1:2" ht="37" x14ac:dyDescent="0.45">
      <c r="A17" s="135"/>
      <c r="B17" s="100"/>
    </row>
  </sheetData>
  <phoneticPr fontId="58" type="noConversion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K31"/>
  <sheetViews>
    <sheetView zoomScale="88" zoomScaleNormal="88" zoomScalePageLayoutView="88" workbookViewId="0">
      <selection activeCell="F19" sqref="F19"/>
    </sheetView>
  </sheetViews>
  <sheetFormatPr baseColWidth="10" defaultColWidth="11.5" defaultRowHeight="16" x14ac:dyDescent="0.2"/>
  <cols>
    <col min="1" max="1" width="58" style="95" customWidth="1"/>
    <col min="2" max="2" width="14.33203125" style="95" bestFit="1" customWidth="1"/>
    <col min="3" max="3" width="13.83203125" style="95" bestFit="1" customWidth="1"/>
    <col min="4" max="4" width="2.83203125" customWidth="1"/>
    <col min="5" max="5" width="52.33203125" customWidth="1"/>
    <col min="6" max="9" width="17.1640625" customWidth="1"/>
    <col min="10" max="10" width="21.6640625" customWidth="1"/>
    <col min="11" max="11" width="7" customWidth="1"/>
  </cols>
  <sheetData>
    <row r="1" spans="1:11" ht="37" x14ac:dyDescent="0.45">
      <c r="A1" s="55" t="s">
        <v>18</v>
      </c>
    </row>
    <row r="2" spans="1:11" ht="15" customHeight="1" x14ac:dyDescent="0.45">
      <c r="A2" s="55"/>
    </row>
    <row r="3" spans="1:11" ht="35" thickBot="1" x14ac:dyDescent="0.35">
      <c r="A3" s="202" t="s">
        <v>48</v>
      </c>
      <c r="B3" s="190" t="s">
        <v>49</v>
      </c>
      <c r="C3" s="191" t="s">
        <v>82</v>
      </c>
      <c r="E3" s="11" t="s">
        <v>19</v>
      </c>
      <c r="F3" s="144" t="s">
        <v>58</v>
      </c>
      <c r="G3" s="144" t="s">
        <v>59</v>
      </c>
      <c r="H3" s="144" t="s">
        <v>60</v>
      </c>
      <c r="I3" s="144" t="s">
        <v>61</v>
      </c>
      <c r="J3" s="144" t="s">
        <v>135</v>
      </c>
      <c r="K3" s="98"/>
    </row>
    <row r="4" spans="1:11" ht="25" thickBot="1" x14ac:dyDescent="0.35">
      <c r="A4" s="166" t="s">
        <v>147</v>
      </c>
      <c r="B4" s="167">
        <v>67563</v>
      </c>
      <c r="C4" s="168">
        <f>SUM(C12)</f>
        <v>291204.97537500004</v>
      </c>
      <c r="E4" s="145" t="s">
        <v>62</v>
      </c>
      <c r="F4" s="154">
        <f>SUM(C21)</f>
        <v>8500</v>
      </c>
      <c r="G4" s="154"/>
      <c r="H4" s="154"/>
      <c r="I4" s="154"/>
      <c r="J4" s="146"/>
    </row>
    <row r="5" spans="1:11" ht="25" thickBot="1" x14ac:dyDescent="0.35">
      <c r="A5" s="110"/>
      <c r="B5" s="111"/>
      <c r="C5" s="111"/>
      <c r="E5" s="151" t="s">
        <v>63</v>
      </c>
      <c r="F5" s="154">
        <f>C28</f>
        <v>34063</v>
      </c>
      <c r="G5" s="154"/>
      <c r="H5" s="154"/>
      <c r="I5" s="154"/>
      <c r="J5" s="152"/>
      <c r="K5" s="100"/>
    </row>
    <row r="6" spans="1:11" ht="25" thickBot="1" x14ac:dyDescent="0.35">
      <c r="A6" s="11" t="s">
        <v>21</v>
      </c>
      <c r="B6" s="169"/>
      <c r="C6" s="169"/>
      <c r="E6" s="187" t="s">
        <v>64</v>
      </c>
      <c r="F6" s="157">
        <f>SUM(C28)+(C21)</f>
        <v>42563</v>
      </c>
      <c r="G6" s="157">
        <f>SUM(C9-C22)</f>
        <v>45941.150000000009</v>
      </c>
      <c r="H6" s="157">
        <f>SUM(C10-C22)</f>
        <v>49488.207500000019</v>
      </c>
      <c r="I6" s="157">
        <f>SUM(C11-C22)</f>
        <v>53212.617875000025</v>
      </c>
      <c r="J6" s="159">
        <f>SUM(F6:I6)</f>
        <v>191204.97537500007</v>
      </c>
      <c r="K6" s="102"/>
    </row>
    <row r="7" spans="1:11" ht="49" customHeight="1" thickBot="1" x14ac:dyDescent="0.3">
      <c r="A7" s="170" t="s">
        <v>50</v>
      </c>
      <c r="B7" s="209" t="s">
        <v>83</v>
      </c>
      <c r="C7" s="210"/>
      <c r="E7" s="95"/>
      <c r="F7" s="99"/>
      <c r="G7" s="103"/>
      <c r="H7" s="103"/>
      <c r="I7" s="103"/>
      <c r="J7" s="102"/>
      <c r="K7" s="102"/>
    </row>
    <row r="8" spans="1:11" ht="25" thickBot="1" x14ac:dyDescent="0.35">
      <c r="A8" s="171" t="s">
        <v>84</v>
      </c>
      <c r="B8" s="172"/>
      <c r="C8" s="173">
        <f>SUM(B4)</f>
        <v>67563</v>
      </c>
      <c r="E8" s="143" t="s">
        <v>20</v>
      </c>
      <c r="F8" s="149"/>
      <c r="G8" s="150"/>
      <c r="H8" s="150"/>
      <c r="I8" s="150"/>
      <c r="J8" s="144" t="s">
        <v>135</v>
      </c>
      <c r="K8" s="102"/>
    </row>
    <row r="9" spans="1:11" ht="25" thickBot="1" x14ac:dyDescent="0.35">
      <c r="A9" s="171" t="s">
        <v>85</v>
      </c>
      <c r="B9" s="172"/>
      <c r="C9" s="173">
        <f>SUM(B4*1.05)</f>
        <v>70941.150000000009</v>
      </c>
      <c r="E9" s="145" t="s">
        <v>65</v>
      </c>
      <c r="F9" s="154">
        <v>0</v>
      </c>
      <c r="G9" s="147">
        <v>0</v>
      </c>
      <c r="H9" s="147">
        <v>0</v>
      </c>
      <c r="I9" s="147">
        <v>0</v>
      </c>
      <c r="J9" s="153">
        <f t="shared" ref="J9:J20" si="0">SUM(F9:I9)</f>
        <v>0</v>
      </c>
      <c r="K9" s="102"/>
    </row>
    <row r="10" spans="1:11" ht="25" thickBot="1" x14ac:dyDescent="0.35">
      <c r="A10" s="171" t="s">
        <v>86</v>
      </c>
      <c r="B10" s="172"/>
      <c r="C10" s="173">
        <f>SUM(C9*1.05)</f>
        <v>74488.207500000019</v>
      </c>
      <c r="E10" s="145" t="s">
        <v>87</v>
      </c>
      <c r="F10" s="154">
        <f>'1 Page College Funding Plan'!$F$6/4</f>
        <v>3600</v>
      </c>
      <c r="G10" s="154">
        <f>'1 Page College Funding Plan'!$F$6/4</f>
        <v>3600</v>
      </c>
      <c r="H10" s="154">
        <f>'1 Page College Funding Plan'!$F$6/4</f>
        <v>3600</v>
      </c>
      <c r="I10" s="154">
        <f>'1 Page College Funding Plan'!$F$6/4</f>
        <v>3600</v>
      </c>
      <c r="J10" s="153">
        <f t="shared" si="0"/>
        <v>14400</v>
      </c>
      <c r="K10" s="102"/>
    </row>
    <row r="11" spans="1:11" ht="25" thickBot="1" x14ac:dyDescent="0.35">
      <c r="A11" s="174" t="s">
        <v>88</v>
      </c>
      <c r="B11" s="175"/>
      <c r="C11" s="176">
        <f>SUM(C10*1.05)</f>
        <v>78212.617875000025</v>
      </c>
      <c r="E11" s="145" t="s">
        <v>66</v>
      </c>
      <c r="F11" s="154">
        <v>1000</v>
      </c>
      <c r="G11" s="154">
        <v>1000</v>
      </c>
      <c r="H11" s="154">
        <v>1000</v>
      </c>
      <c r="I11" s="154">
        <v>1000</v>
      </c>
      <c r="J11" s="153">
        <f t="shared" si="0"/>
        <v>4000</v>
      </c>
      <c r="K11" s="102"/>
    </row>
    <row r="12" spans="1:11" ht="24" x14ac:dyDescent="0.3">
      <c r="A12" s="162" t="s">
        <v>89</v>
      </c>
      <c r="B12" s="163"/>
      <c r="C12" s="163">
        <f>SUM(C8:C11)</f>
        <v>291204.97537500004</v>
      </c>
      <c r="E12" s="145" t="s">
        <v>67</v>
      </c>
      <c r="F12" s="192">
        <f>'1 Page College Funding Plan'!$E$7</f>
        <v>0</v>
      </c>
      <c r="G12" s="192">
        <f>'1 Page College Funding Plan'!$E$7</f>
        <v>0</v>
      </c>
      <c r="H12" s="192">
        <f>'1 Page College Funding Plan'!$E$7</f>
        <v>0</v>
      </c>
      <c r="I12" s="192">
        <f>'1 Page College Funding Plan'!$E$7</f>
        <v>0</v>
      </c>
      <c r="J12" s="153">
        <f t="shared" si="0"/>
        <v>0</v>
      </c>
      <c r="K12" s="102"/>
    </row>
    <row r="13" spans="1:11" ht="24" x14ac:dyDescent="0.3">
      <c r="A13" s="164" t="s">
        <v>90</v>
      </c>
      <c r="C13" s="165"/>
      <c r="E13" s="148">
        <v>529</v>
      </c>
      <c r="F13" s="192">
        <f>'1 Page College Funding Plan'!$F$4/4</f>
        <v>6250</v>
      </c>
      <c r="G13" s="192">
        <f>'1 Page College Funding Plan'!$F$4/4</f>
        <v>6250</v>
      </c>
      <c r="H13" s="192">
        <f>'1 Page College Funding Plan'!$F$4/4</f>
        <v>6250</v>
      </c>
      <c r="I13" s="192">
        <f>'1 Page College Funding Plan'!$F$4/4</f>
        <v>6250</v>
      </c>
      <c r="J13" s="153">
        <f t="shared" si="0"/>
        <v>25000</v>
      </c>
      <c r="K13" s="102"/>
    </row>
    <row r="14" spans="1:11" ht="25" thickBot="1" x14ac:dyDescent="0.35">
      <c r="A14" s="96"/>
      <c r="B14" s="97"/>
      <c r="E14" s="148" t="s">
        <v>96</v>
      </c>
      <c r="F14" s="192">
        <f>'1 Page College Funding Plan'!$F$5/4</f>
        <v>2500</v>
      </c>
      <c r="G14" s="192">
        <f>'1 Page College Funding Plan'!$F$5/4</f>
        <v>2500</v>
      </c>
      <c r="H14" s="192">
        <f>'1 Page College Funding Plan'!$F$5/4</f>
        <v>2500</v>
      </c>
      <c r="I14" s="192">
        <f>'1 Page College Funding Plan'!$F$5/4</f>
        <v>2500</v>
      </c>
      <c r="J14" s="153">
        <f t="shared" si="0"/>
        <v>10000</v>
      </c>
      <c r="K14" s="102"/>
    </row>
    <row r="15" spans="1:11" ht="25" thickBot="1" x14ac:dyDescent="0.35">
      <c r="A15" s="189" t="s">
        <v>53</v>
      </c>
      <c r="B15" s="212" t="s">
        <v>148</v>
      </c>
      <c r="C15" s="212"/>
      <c r="E15" s="148" t="s">
        <v>68</v>
      </c>
      <c r="F15" s="192">
        <f>'1 Page College Funding Plan'!$F$20/4</f>
        <v>0</v>
      </c>
      <c r="G15" s="192">
        <f>'1 Page College Funding Plan'!$F$20/4</f>
        <v>0</v>
      </c>
      <c r="H15" s="192">
        <f>'1 Page College Funding Plan'!$F$20/4</f>
        <v>0</v>
      </c>
      <c r="I15" s="192">
        <f>'1 Page College Funding Plan'!$F$20/4</f>
        <v>0</v>
      </c>
      <c r="J15" s="153">
        <f t="shared" si="0"/>
        <v>0</v>
      </c>
      <c r="K15" s="102"/>
    </row>
    <row r="16" spans="1:11" ht="25" thickBot="1" x14ac:dyDescent="0.35">
      <c r="A16" s="185" t="s">
        <v>51</v>
      </c>
      <c r="B16" s="211">
        <f>SUM(B4)</f>
        <v>67563</v>
      </c>
      <c r="C16" s="211"/>
      <c r="E16" s="148" t="s">
        <v>69</v>
      </c>
      <c r="F16" s="192">
        <v>0</v>
      </c>
      <c r="G16" s="147">
        <v>0</v>
      </c>
      <c r="H16" s="147">
        <v>0</v>
      </c>
      <c r="I16" s="147">
        <v>0</v>
      </c>
      <c r="J16" s="153">
        <f t="shared" si="0"/>
        <v>0</v>
      </c>
      <c r="K16" s="102"/>
    </row>
    <row r="17" spans="1:11" ht="25" thickBot="1" x14ac:dyDescent="0.35">
      <c r="A17" s="183" t="s">
        <v>23</v>
      </c>
      <c r="B17" s="186"/>
      <c r="C17" s="186">
        <v>67000</v>
      </c>
      <c r="E17" s="148" t="s">
        <v>70</v>
      </c>
      <c r="F17" s="192">
        <v>0</v>
      </c>
      <c r="G17" s="147">
        <v>0</v>
      </c>
      <c r="H17" s="147">
        <v>0</v>
      </c>
      <c r="I17" s="147">
        <v>0</v>
      </c>
      <c r="J17" s="153">
        <f t="shared" si="0"/>
        <v>0</v>
      </c>
      <c r="K17" s="102"/>
    </row>
    <row r="18" spans="1:11" ht="25" thickBot="1" x14ac:dyDescent="0.35">
      <c r="A18" s="180" t="s">
        <v>52</v>
      </c>
      <c r="B18" s="181"/>
      <c r="C18" s="182">
        <f>SUM(B16-C17)</f>
        <v>563</v>
      </c>
      <c r="E18" s="148" t="s">
        <v>71</v>
      </c>
      <c r="F18" s="192">
        <v>5500</v>
      </c>
      <c r="G18" s="147">
        <v>6500</v>
      </c>
      <c r="H18" s="147">
        <v>7500</v>
      </c>
      <c r="I18" s="147">
        <v>7500</v>
      </c>
      <c r="J18" s="153">
        <f t="shared" si="0"/>
        <v>27000</v>
      </c>
      <c r="K18" s="102"/>
    </row>
    <row r="19" spans="1:11" ht="25" thickBot="1" x14ac:dyDescent="0.35">
      <c r="E19" s="151" t="s">
        <v>72</v>
      </c>
      <c r="F19" s="154">
        <f>SUM(F6-(F9+F10+F11+F12+F13+F14+F15+F16+F17+F18))</f>
        <v>23713</v>
      </c>
      <c r="G19" s="154">
        <f>SUM(G6-(G9+G10+G11+G12+G13+G14+G15+G16+G17+G18))</f>
        <v>26091.150000000009</v>
      </c>
      <c r="H19" s="154">
        <f>SUM(H6-(H9+H10+H11+H12+H13+H14+H15+H16+H17+H18))</f>
        <v>28638.207500000019</v>
      </c>
      <c r="I19" s="154">
        <f>SUM(I6-(I9+I10+I11+I12+I13+I14+I15+I16+I17+I18))</f>
        <v>32362.617875000025</v>
      </c>
      <c r="J19" s="155">
        <f t="shared" si="0"/>
        <v>110804.97537500005</v>
      </c>
      <c r="K19" s="101"/>
    </row>
    <row r="20" spans="1:11" ht="25" thickBot="1" x14ac:dyDescent="0.35">
      <c r="A20" s="183" t="s">
        <v>25</v>
      </c>
      <c r="B20" s="188"/>
      <c r="C20" s="188"/>
      <c r="E20" s="156" t="s">
        <v>73</v>
      </c>
      <c r="F20" s="157">
        <f>SUM(F9:F19)</f>
        <v>42563</v>
      </c>
      <c r="G20" s="158">
        <f>SUM(G9:G19)</f>
        <v>45941.150000000009</v>
      </c>
      <c r="H20" s="158">
        <f>SUM(H9:H19)</f>
        <v>49488.207500000019</v>
      </c>
      <c r="I20" s="158">
        <f>SUM(I9:I19)</f>
        <v>53212.617875000025</v>
      </c>
      <c r="J20" s="159">
        <f t="shared" si="0"/>
        <v>191204.97537500007</v>
      </c>
      <c r="K20" s="102"/>
    </row>
    <row r="21" spans="1:11" ht="25" thickBot="1" x14ac:dyDescent="0.35">
      <c r="A21" s="178" t="s">
        <v>54</v>
      </c>
      <c r="B21" s="161"/>
      <c r="C21" s="193">
        <v>8500</v>
      </c>
      <c r="E21" s="95"/>
      <c r="F21" s="104"/>
      <c r="G21" s="105"/>
      <c r="H21" s="105"/>
      <c r="I21" s="105"/>
      <c r="J21" s="2"/>
    </row>
    <row r="22" spans="1:11" ht="25" thickBot="1" x14ac:dyDescent="0.35">
      <c r="A22" s="179" t="s">
        <v>57</v>
      </c>
      <c r="B22" s="160"/>
      <c r="C22" s="194">
        <v>25000</v>
      </c>
      <c r="E22" s="143" t="s">
        <v>22</v>
      </c>
      <c r="F22" s="150"/>
      <c r="G22" s="150"/>
      <c r="H22" s="150"/>
      <c r="I22" s="150"/>
      <c r="J22" s="144" t="s">
        <v>135</v>
      </c>
      <c r="K22" s="106"/>
    </row>
    <row r="23" spans="1:11" ht="25" thickBot="1" x14ac:dyDescent="0.35">
      <c r="A23" s="180" t="s">
        <v>56</v>
      </c>
      <c r="B23" s="181"/>
      <c r="C23" s="182">
        <f>SUM(C21:C22)</f>
        <v>33500</v>
      </c>
      <c r="E23" s="145" t="s">
        <v>75</v>
      </c>
      <c r="F23" s="147">
        <f>SUM(F16)</f>
        <v>0</v>
      </c>
      <c r="G23" s="147">
        <v>0</v>
      </c>
      <c r="H23" s="147">
        <v>0</v>
      </c>
      <c r="I23" s="147">
        <v>0</v>
      </c>
      <c r="J23" s="153">
        <f>SUM(F23:I23)</f>
        <v>0</v>
      </c>
      <c r="K23" s="106"/>
    </row>
    <row r="24" spans="1:11" ht="25" thickBot="1" x14ac:dyDescent="0.35">
      <c r="E24" s="145" t="s">
        <v>76</v>
      </c>
      <c r="F24" s="147">
        <f>SUM(F17)</f>
        <v>0</v>
      </c>
      <c r="G24" s="147">
        <f t="shared" ref="G24:I24" si="1">SUM(G17)</f>
        <v>0</v>
      </c>
      <c r="H24" s="147">
        <f t="shared" si="1"/>
        <v>0</v>
      </c>
      <c r="I24" s="147">
        <f t="shared" si="1"/>
        <v>0</v>
      </c>
      <c r="J24" s="153">
        <f>SUM(F24:I24)</f>
        <v>0</v>
      </c>
      <c r="K24" s="102"/>
    </row>
    <row r="25" spans="1:11" ht="25" thickBot="1" x14ac:dyDescent="0.35">
      <c r="A25" s="183" t="s">
        <v>24</v>
      </c>
      <c r="B25" s="184"/>
      <c r="C25" s="184"/>
      <c r="E25" s="145" t="s">
        <v>77</v>
      </c>
      <c r="F25" s="147">
        <f>0+SUM(F18)</f>
        <v>5500</v>
      </c>
      <c r="G25" s="147">
        <f t="shared" ref="G25:I25" si="2">0+SUM(G18)</f>
        <v>6500</v>
      </c>
      <c r="H25" s="147">
        <f t="shared" si="2"/>
        <v>7500</v>
      </c>
      <c r="I25" s="147">
        <f t="shared" si="2"/>
        <v>7500</v>
      </c>
      <c r="J25" s="153">
        <f>SUM(F25:I25)</f>
        <v>27000</v>
      </c>
      <c r="K25" s="102"/>
    </row>
    <row r="26" spans="1:11" ht="25" thickBot="1" x14ac:dyDescent="0.35">
      <c r="A26" s="195" t="s">
        <v>26</v>
      </c>
      <c r="B26" s="196"/>
      <c r="C26" s="197">
        <f>B4</f>
        <v>67563</v>
      </c>
      <c r="E26" s="151" t="s">
        <v>78</v>
      </c>
      <c r="F26" s="154">
        <f>SUM(F19)</f>
        <v>23713</v>
      </c>
      <c r="G26" s="154">
        <f t="shared" ref="G26:I26" si="3">SUM(G19)</f>
        <v>26091.150000000009</v>
      </c>
      <c r="H26" s="154">
        <f t="shared" si="3"/>
        <v>28638.207500000019</v>
      </c>
      <c r="I26" s="154">
        <f t="shared" si="3"/>
        <v>32362.617875000025</v>
      </c>
      <c r="J26" s="155">
        <f>SUM(F26:I26)</f>
        <v>110804.97537500005</v>
      </c>
      <c r="K26" s="101"/>
    </row>
    <row r="27" spans="1:11" ht="25" thickBot="1" x14ac:dyDescent="0.35">
      <c r="A27" s="195" t="s">
        <v>27</v>
      </c>
      <c r="B27" s="196"/>
      <c r="C27" s="198">
        <f>C23</f>
        <v>33500</v>
      </c>
      <c r="E27" s="156" t="s">
        <v>74</v>
      </c>
      <c r="F27" s="157">
        <f>SUM(F23:F26)</f>
        <v>29213</v>
      </c>
      <c r="G27" s="157">
        <f>SUM(G24:G26)</f>
        <v>32591.150000000009</v>
      </c>
      <c r="H27" s="157">
        <f>SUM(H24:H26)</f>
        <v>36138.207500000019</v>
      </c>
      <c r="I27" s="157">
        <f>SUM(I24:I26)</f>
        <v>39862.617875000025</v>
      </c>
      <c r="J27" s="159">
        <f>SUM(F27:I27)</f>
        <v>137804.97537500004</v>
      </c>
      <c r="K27" s="102"/>
    </row>
    <row r="28" spans="1:11" ht="24" x14ac:dyDescent="0.3">
      <c r="A28" s="195" t="s">
        <v>63</v>
      </c>
      <c r="C28" s="197">
        <f>C26-C27</f>
        <v>34063</v>
      </c>
      <c r="E28" s="95"/>
      <c r="F28" s="95"/>
    </row>
    <row r="29" spans="1:11" ht="25" thickBot="1" x14ac:dyDescent="0.35">
      <c r="A29" s="195" t="s">
        <v>28</v>
      </c>
      <c r="C29" s="197">
        <v>5500</v>
      </c>
      <c r="E29" s="143" t="s">
        <v>29</v>
      </c>
      <c r="F29" s="169"/>
      <c r="G29" s="109" t="s">
        <v>79</v>
      </c>
      <c r="H29" s="109" t="s">
        <v>80</v>
      </c>
      <c r="I29" s="109" t="s">
        <v>81</v>
      </c>
      <c r="J29" s="109" t="s">
        <v>91</v>
      </c>
    </row>
    <row r="30" spans="1:11" ht="25" thickBot="1" x14ac:dyDescent="0.35">
      <c r="A30" s="199" t="s">
        <v>55</v>
      </c>
      <c r="B30" s="200"/>
      <c r="C30" s="201">
        <f>SUM(C28:C29)</f>
        <v>39563</v>
      </c>
      <c r="E30" s="95"/>
      <c r="F30" s="95"/>
      <c r="G30" s="31">
        <v>10</v>
      </c>
      <c r="H30" s="177">
        <v>0.06</v>
      </c>
      <c r="I30" s="107">
        <f>PMT(H30/12,G30*12,J27,0,1)</f>
        <v>-1522.3062225063827</v>
      </c>
      <c r="J30" s="108">
        <f>SUM(I30*120)</f>
        <v>-182676.74670076591</v>
      </c>
    </row>
    <row r="31" spans="1:11" ht="21" x14ac:dyDescent="0.25">
      <c r="E31" s="95"/>
      <c r="F31" s="95"/>
      <c r="G31" s="31">
        <v>25</v>
      </c>
      <c r="H31" s="177">
        <v>0.06</v>
      </c>
      <c r="I31" s="107">
        <f>PMT(H31/12,G31*12,J27,0,1)</f>
        <v>-883.46207727152762</v>
      </c>
      <c r="J31" s="108">
        <f>SUM(I31*300)</f>
        <v>-265038.62318145827</v>
      </c>
    </row>
  </sheetData>
  <mergeCells count="3">
    <mergeCell ref="B7:C7"/>
    <mergeCell ref="B16:C16"/>
    <mergeCell ref="B15:C15"/>
  </mergeCells>
  <phoneticPr fontId="7" type="noConversion"/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6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1 Page College Funding Plan</vt:lpstr>
      <vt:lpstr>EFC WORKSHEET</vt:lpstr>
      <vt:lpstr>Asset Protection Reference</vt:lpstr>
      <vt:lpstr>Income Reference</vt:lpstr>
      <vt:lpstr>Net Cost Comparison</vt:lpstr>
      <vt:lpstr>Sheet1</vt:lpstr>
    </vt:vector>
  </TitlesOfParts>
  <Manager/>
  <Company>Capstone Wealth Partners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 Messinger</dc:creator>
  <cp:keywords/>
  <dc:description/>
  <cp:lastModifiedBy>Microsoft Office User</cp:lastModifiedBy>
  <cp:revision/>
  <cp:lastPrinted>2017-05-01T02:35:40Z</cp:lastPrinted>
  <dcterms:created xsi:type="dcterms:W3CDTF">2014-11-05T19:50:24Z</dcterms:created>
  <dcterms:modified xsi:type="dcterms:W3CDTF">2017-09-12T20:42:43Z</dcterms:modified>
  <cp:category/>
  <cp:contentStatus/>
</cp:coreProperties>
</file>